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ycampos\Documents\Cornwothy Parish Council\"/>
    </mc:Choice>
  </mc:AlternateContent>
  <xr:revisionPtr revIDLastSave="0" documentId="8_{453D9D7B-CFA4-4367-B03C-994D60D1BD84}" xr6:coauthVersionLast="47" xr6:coauthVersionMax="47" xr10:uidLastSave="{00000000-0000-0000-0000-000000000000}"/>
  <bookViews>
    <workbookView xWindow="-108" yWindow="-108" windowWidth="23256" windowHeight="12576" activeTab="1" xr2:uid="{3950E6CA-A233-47A2-9BDA-D8A07A01CB8B}"/>
  </bookViews>
  <sheets>
    <sheet name="Payments" sheetId="1" r:id="rId1"/>
    <sheet name="Receipts" sheetId="2" r:id="rId2"/>
    <sheet name="Recon" sheetId="4" r:id="rId3"/>
    <sheet name="Sheet1" sheetId="3" r:id="rId4"/>
  </sheets>
  <definedNames>
    <definedName name="_xlnm.Print_Area" localSheetId="0">Payments!$A$1:$S$87</definedName>
    <definedName name="_xlnm.Print_Area" localSheetId="1">Receipts!$A$1:$I$48</definedName>
    <definedName name="_xlnm.Print_Area" localSheetId="2">Recon!$A$1:$P$30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C25" i="2"/>
  <c r="J30" i="4"/>
  <c r="I87" i="1"/>
  <c r="J87" i="1"/>
  <c r="K87" i="1"/>
  <c r="L87" i="1"/>
  <c r="N87" i="1"/>
  <c r="O87" i="1"/>
  <c r="P87" i="1"/>
  <c r="S81" i="1"/>
  <c r="S75" i="1"/>
  <c r="S69" i="1"/>
  <c r="S63" i="1"/>
  <c r="S57" i="1"/>
  <c r="S51" i="1"/>
  <c r="H7" i="4"/>
  <c r="I7" i="4"/>
  <c r="J7" i="4"/>
  <c r="J11" i="4" s="1"/>
  <c r="K7" i="4"/>
  <c r="K11" i="4" s="1"/>
  <c r="L7" i="4"/>
  <c r="L11" i="4" s="1"/>
  <c r="M7" i="4"/>
  <c r="M11" i="4" s="1"/>
  <c r="N7" i="4"/>
  <c r="O7" i="4"/>
  <c r="O16" i="4"/>
  <c r="N16" i="4"/>
  <c r="M16" i="4"/>
  <c r="M28" i="4" s="1"/>
  <c r="M29" i="4" s="1"/>
  <c r="L16" i="4"/>
  <c r="L28" i="4" s="1"/>
  <c r="L29" i="4" s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S84" i="1"/>
  <c r="S83" i="1"/>
  <c r="S82" i="1"/>
  <c r="S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S78" i="1"/>
  <c r="S77" i="1"/>
  <c r="S76" i="1"/>
  <c r="S74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S72" i="1"/>
  <c r="S71" i="1"/>
  <c r="S70" i="1"/>
  <c r="S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S66" i="1"/>
  <c r="S65" i="1"/>
  <c r="S64" i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K16" i="4" s="1"/>
  <c r="K28" i="4" s="1"/>
  <c r="K29" i="4" s="1"/>
  <c r="S60" i="1"/>
  <c r="S59" i="1"/>
  <c r="S58" i="1"/>
  <c r="S56" i="1"/>
  <c r="H45" i="2"/>
  <c r="G45" i="2"/>
  <c r="F45" i="2"/>
  <c r="E45" i="2"/>
  <c r="D45" i="2"/>
  <c r="C45" i="2"/>
  <c r="O15" i="4" s="1"/>
  <c r="O23" i="4" s="1"/>
  <c r="O24" i="4" s="1"/>
  <c r="I44" i="2"/>
  <c r="I43" i="2"/>
  <c r="I42" i="2"/>
  <c r="H41" i="2"/>
  <c r="G41" i="2"/>
  <c r="F41" i="2"/>
  <c r="E41" i="2"/>
  <c r="D41" i="2"/>
  <c r="C41" i="2"/>
  <c r="I40" i="2"/>
  <c r="I39" i="2"/>
  <c r="I38" i="2"/>
  <c r="H37" i="2"/>
  <c r="G37" i="2"/>
  <c r="F37" i="2"/>
  <c r="E37" i="2"/>
  <c r="D37" i="2"/>
  <c r="C37" i="2"/>
  <c r="M15" i="4" s="1"/>
  <c r="M23" i="4" s="1"/>
  <c r="M24" i="4" s="1"/>
  <c r="I36" i="2"/>
  <c r="I35" i="2"/>
  <c r="I34" i="2"/>
  <c r="H33" i="2"/>
  <c r="G33" i="2"/>
  <c r="F33" i="2"/>
  <c r="E33" i="2"/>
  <c r="D33" i="2"/>
  <c r="C33" i="2"/>
  <c r="L15" i="4" s="1"/>
  <c r="L23" i="4" s="1"/>
  <c r="L24" i="4" s="1"/>
  <c r="I32" i="2"/>
  <c r="I31" i="2"/>
  <c r="I30" i="2"/>
  <c r="H29" i="2"/>
  <c r="G29" i="2"/>
  <c r="F29" i="2"/>
  <c r="E29" i="2"/>
  <c r="D29" i="2"/>
  <c r="C29" i="2"/>
  <c r="I28" i="2"/>
  <c r="I27" i="2"/>
  <c r="I26" i="2"/>
  <c r="S48" i="1"/>
  <c r="S47" i="1"/>
  <c r="S46" i="1"/>
  <c r="S45" i="1"/>
  <c r="S44" i="1"/>
  <c r="I25" i="2"/>
  <c r="I24" i="2"/>
  <c r="F55" i="1"/>
  <c r="G55" i="1"/>
  <c r="G87" i="1" s="1"/>
  <c r="H55" i="1"/>
  <c r="I55" i="1"/>
  <c r="J55" i="1"/>
  <c r="K55" i="1"/>
  <c r="L55" i="1"/>
  <c r="M55" i="1"/>
  <c r="N55" i="1"/>
  <c r="O55" i="1"/>
  <c r="P55" i="1"/>
  <c r="Q55" i="1"/>
  <c r="Q87" i="1" s="1"/>
  <c r="R55" i="1"/>
  <c r="E55" i="1"/>
  <c r="J28" i="4" s="1"/>
  <c r="J29" i="4" s="1"/>
  <c r="S54" i="1"/>
  <c r="S50" i="1"/>
  <c r="S52" i="1"/>
  <c r="S53" i="1"/>
  <c r="O49" i="1"/>
  <c r="O43" i="1"/>
  <c r="O39" i="1"/>
  <c r="O29" i="1"/>
  <c r="O22" i="1"/>
  <c r="O11" i="1"/>
  <c r="M49" i="1"/>
  <c r="M43" i="1"/>
  <c r="M39" i="1"/>
  <c r="M29" i="1"/>
  <c r="M22" i="1"/>
  <c r="M87" i="1" s="1"/>
  <c r="M11" i="1"/>
  <c r="I21" i="2"/>
  <c r="F49" i="1"/>
  <c r="G49" i="1"/>
  <c r="H49" i="1"/>
  <c r="H87" i="1" s="1"/>
  <c r="I49" i="1"/>
  <c r="J49" i="1"/>
  <c r="K49" i="1"/>
  <c r="L49" i="1"/>
  <c r="N49" i="1"/>
  <c r="P49" i="1"/>
  <c r="Q49" i="1"/>
  <c r="R49" i="1"/>
  <c r="E49" i="1"/>
  <c r="I16" i="4" s="1"/>
  <c r="D23" i="2"/>
  <c r="E23" i="2"/>
  <c r="F23" i="2"/>
  <c r="G23" i="2"/>
  <c r="H23" i="2"/>
  <c r="C23" i="2"/>
  <c r="I15" i="4" s="1"/>
  <c r="I23" i="4" s="1"/>
  <c r="I24" i="4" s="1"/>
  <c r="N28" i="4"/>
  <c r="N29" i="4" s="1"/>
  <c r="O28" i="4"/>
  <c r="O29" i="4" s="1"/>
  <c r="P27" i="4"/>
  <c r="P22" i="4"/>
  <c r="D16" i="2"/>
  <c r="E16" i="2"/>
  <c r="F16" i="2"/>
  <c r="G16" i="2"/>
  <c r="H16" i="2"/>
  <c r="C16" i="2"/>
  <c r="G15" i="4" s="1"/>
  <c r="G23" i="4" s="1"/>
  <c r="G24" i="4" s="1"/>
  <c r="D13" i="2"/>
  <c r="E13" i="2"/>
  <c r="F13" i="2"/>
  <c r="G13" i="2"/>
  <c r="H13" i="2"/>
  <c r="C13" i="2"/>
  <c r="F15" i="4" s="1"/>
  <c r="F23" i="4" s="1"/>
  <c r="F24" i="4" s="1"/>
  <c r="D10" i="2"/>
  <c r="E10" i="2"/>
  <c r="F10" i="2"/>
  <c r="G10" i="2"/>
  <c r="H10" i="2"/>
  <c r="C10" i="2"/>
  <c r="E15" i="4" s="1"/>
  <c r="E23" i="4" s="1"/>
  <c r="E24" i="4" s="1"/>
  <c r="H11" i="4"/>
  <c r="I11" i="4"/>
  <c r="N11" i="4"/>
  <c r="O11" i="4"/>
  <c r="I12" i="2"/>
  <c r="I17" i="2"/>
  <c r="I18" i="2"/>
  <c r="I20" i="2"/>
  <c r="I22" i="2"/>
  <c r="I7" i="2"/>
  <c r="I8" i="2"/>
  <c r="I9" i="2"/>
  <c r="I11" i="2"/>
  <c r="I14" i="2"/>
  <c r="I15" i="2"/>
  <c r="I46" i="2"/>
  <c r="I47" i="2"/>
  <c r="H19" i="2"/>
  <c r="G19" i="2"/>
  <c r="F19" i="2"/>
  <c r="E19" i="2"/>
  <c r="D19" i="2"/>
  <c r="C19" i="2"/>
  <c r="D6" i="2"/>
  <c r="E6" i="2"/>
  <c r="F6" i="2"/>
  <c r="G6" i="2"/>
  <c r="H6" i="2"/>
  <c r="C6" i="2"/>
  <c r="D15" i="4" s="1"/>
  <c r="D23" i="4" s="1"/>
  <c r="I5" i="2"/>
  <c r="I4" i="2"/>
  <c r="F43" i="1"/>
  <c r="G43" i="1"/>
  <c r="H43" i="1"/>
  <c r="I43" i="1"/>
  <c r="J43" i="1"/>
  <c r="K43" i="1"/>
  <c r="L43" i="1"/>
  <c r="N43" i="1"/>
  <c r="P43" i="1"/>
  <c r="Q43" i="1"/>
  <c r="R43" i="1"/>
  <c r="E43" i="1"/>
  <c r="H16" i="4" s="1"/>
  <c r="S42" i="1"/>
  <c r="S4" i="1"/>
  <c r="S5" i="1"/>
  <c r="S6" i="1"/>
  <c r="S7" i="1"/>
  <c r="S8" i="1"/>
  <c r="S9" i="1"/>
  <c r="S10" i="1"/>
  <c r="S12" i="1"/>
  <c r="S13" i="1"/>
  <c r="S14" i="1"/>
  <c r="S15" i="1"/>
  <c r="S16" i="1"/>
  <c r="S17" i="1"/>
  <c r="S18" i="1"/>
  <c r="S19" i="1"/>
  <c r="S20" i="1"/>
  <c r="S21" i="1"/>
  <c r="S23" i="1"/>
  <c r="S24" i="1"/>
  <c r="S25" i="1"/>
  <c r="S26" i="1"/>
  <c r="S27" i="1"/>
  <c r="S28" i="1"/>
  <c r="S30" i="1"/>
  <c r="S31" i="1"/>
  <c r="S32" i="1"/>
  <c r="S33" i="1"/>
  <c r="S34" i="1"/>
  <c r="S35" i="1"/>
  <c r="S36" i="1"/>
  <c r="S37" i="1"/>
  <c r="S38" i="1"/>
  <c r="S40" i="1"/>
  <c r="S41" i="1"/>
  <c r="S86" i="1"/>
  <c r="F39" i="1"/>
  <c r="G39" i="1"/>
  <c r="H39" i="1"/>
  <c r="I39" i="1"/>
  <c r="J39" i="1"/>
  <c r="K39" i="1"/>
  <c r="L39" i="1"/>
  <c r="N39" i="1"/>
  <c r="P39" i="1"/>
  <c r="Q39" i="1"/>
  <c r="R39" i="1"/>
  <c r="E39" i="1"/>
  <c r="G16" i="4" s="1"/>
  <c r="F29" i="1"/>
  <c r="G29" i="1"/>
  <c r="H29" i="1"/>
  <c r="I29" i="1"/>
  <c r="J29" i="1"/>
  <c r="K29" i="1"/>
  <c r="L29" i="1"/>
  <c r="N29" i="1"/>
  <c r="P29" i="1"/>
  <c r="Q29" i="1"/>
  <c r="R29" i="1"/>
  <c r="E29" i="1"/>
  <c r="F16" i="4" s="1"/>
  <c r="F22" i="1"/>
  <c r="G22" i="1"/>
  <c r="H22" i="1"/>
  <c r="I22" i="1"/>
  <c r="J22" i="1"/>
  <c r="K22" i="1"/>
  <c r="L22" i="1"/>
  <c r="N22" i="1"/>
  <c r="P22" i="1"/>
  <c r="Q22" i="1"/>
  <c r="R22" i="1"/>
  <c r="R87" i="1" s="1"/>
  <c r="E22" i="1"/>
  <c r="E16" i="4" s="1"/>
  <c r="F11" i="1"/>
  <c r="G11" i="1"/>
  <c r="H11" i="1"/>
  <c r="I11" i="1"/>
  <c r="J11" i="1"/>
  <c r="K11" i="1"/>
  <c r="L11" i="1"/>
  <c r="N11" i="1"/>
  <c r="P11" i="1"/>
  <c r="Q11" i="1"/>
  <c r="R11" i="1"/>
  <c r="E11" i="1"/>
  <c r="D16" i="4" s="1"/>
  <c r="D7" i="4"/>
  <c r="D11" i="4" s="1"/>
  <c r="E7" i="4"/>
  <c r="E11" i="4" s="1"/>
  <c r="F7" i="4"/>
  <c r="F11" i="4" s="1"/>
  <c r="G7" i="4"/>
  <c r="G11" i="4" s="1"/>
  <c r="C7" i="4"/>
  <c r="C11" i="4" s="1"/>
  <c r="H48" i="2" l="1"/>
  <c r="G48" i="2"/>
  <c r="F48" i="2"/>
  <c r="I16" i="2"/>
  <c r="E48" i="2"/>
  <c r="D48" i="2"/>
  <c r="I13" i="2"/>
  <c r="I33" i="2"/>
  <c r="I41" i="2"/>
  <c r="N15" i="4"/>
  <c r="N23" i="4" s="1"/>
  <c r="N24" i="4" s="1"/>
  <c r="I29" i="2"/>
  <c r="I37" i="2"/>
  <c r="I45" i="2"/>
  <c r="K15" i="4"/>
  <c r="K23" i="4" s="1"/>
  <c r="K24" i="4" s="1"/>
  <c r="F87" i="1"/>
  <c r="C48" i="2"/>
  <c r="J15" i="4"/>
  <c r="J23" i="4" s="1"/>
  <c r="J24" i="4" s="1"/>
  <c r="E87" i="1"/>
  <c r="S61" i="1"/>
  <c r="S67" i="1"/>
  <c r="S73" i="1"/>
  <c r="S79" i="1"/>
  <c r="S85" i="1"/>
  <c r="D28" i="4"/>
  <c r="D29" i="4" s="1"/>
  <c r="G28" i="4"/>
  <c r="G29" i="4" s="1"/>
  <c r="S55" i="1"/>
  <c r="F28" i="4"/>
  <c r="F29" i="4" s="1"/>
  <c r="H28" i="4"/>
  <c r="H29" i="4" s="1"/>
  <c r="E28" i="4"/>
  <c r="E29" i="4" s="1"/>
  <c r="I28" i="4"/>
  <c r="I29" i="4" s="1"/>
  <c r="S49" i="1"/>
  <c r="H15" i="4"/>
  <c r="H23" i="4" s="1"/>
  <c r="H24" i="4" s="1"/>
  <c r="I10" i="2"/>
  <c r="D24" i="4"/>
  <c r="G25" i="4" s="1"/>
  <c r="H25" i="4" s="1"/>
  <c r="I25" i="4" s="1"/>
  <c r="I19" i="2"/>
  <c r="I23" i="2"/>
  <c r="D18" i="4"/>
  <c r="E13" i="4" s="1"/>
  <c r="E18" i="4" s="1"/>
  <c r="F13" i="4" s="1"/>
  <c r="F18" i="4" s="1"/>
  <c r="G13" i="4" s="1"/>
  <c r="G18" i="4" s="1"/>
  <c r="H13" i="4" s="1"/>
  <c r="I6" i="2"/>
  <c r="S43" i="1"/>
  <c r="S29" i="1"/>
  <c r="S39" i="1"/>
  <c r="S11" i="1"/>
  <c r="S22" i="1"/>
  <c r="J25" i="4" l="1"/>
  <c r="H18" i="4"/>
  <c r="I13" i="4" s="1"/>
  <c r="I18" i="4" s="1"/>
  <c r="J13" i="4" s="1"/>
  <c r="J18" i="4" s="1"/>
  <c r="K13" i="4" s="1"/>
  <c r="K18" i="4" s="1"/>
  <c r="L13" i="4" s="1"/>
  <c r="L18" i="4" s="1"/>
  <c r="M13" i="4" s="1"/>
  <c r="M18" i="4" s="1"/>
  <c r="N13" i="4" s="1"/>
  <c r="N18" i="4" s="1"/>
  <c r="O13" i="4" s="1"/>
  <c r="O18" i="4" s="1"/>
  <c r="I48" i="2"/>
  <c r="P23" i="4"/>
  <c r="P24" i="4" s="1"/>
  <c r="P28" i="4"/>
  <c r="S87" i="1"/>
  <c r="G30" i="4"/>
  <c r="H30" i="4" s="1"/>
  <c r="I30" i="4" s="1"/>
  <c r="P29" i="4"/>
</calcChain>
</file>

<file path=xl/sharedStrings.xml><?xml version="1.0" encoding="utf-8"?>
<sst xmlns="http://schemas.openxmlformats.org/spreadsheetml/2006/main" count="184" uniqueCount="107">
  <si>
    <t>Date</t>
  </si>
  <si>
    <t>Cheq</t>
  </si>
  <si>
    <t>Detail</t>
  </si>
  <si>
    <t>TOTAL</t>
  </si>
  <si>
    <t>VAT</t>
  </si>
  <si>
    <t>Clerks Wages</t>
  </si>
  <si>
    <t xml:space="preserve">Hall Hire </t>
  </si>
  <si>
    <t>P3</t>
  </si>
  <si>
    <t>M'ship fees</t>
  </si>
  <si>
    <t>Training</t>
  </si>
  <si>
    <t>Grants</t>
  </si>
  <si>
    <t>Offie Exes</t>
  </si>
  <si>
    <t>BACS</t>
  </si>
  <si>
    <t>C.Campos salary</t>
  </si>
  <si>
    <t>HMRC PAYE Jan-Mar</t>
  </si>
  <si>
    <t>Clerks Expenses</t>
  </si>
  <si>
    <t xml:space="preserve">DALC membership </t>
  </si>
  <si>
    <t>Falconry UK</t>
  </si>
  <si>
    <t>Les Ellis entertainer</t>
  </si>
  <si>
    <t>Coronation</t>
  </si>
  <si>
    <t>C Campos Salary</t>
  </si>
  <si>
    <t>Hire of Church Hall April</t>
  </si>
  <si>
    <t>DALC Finance Course for Clerk</t>
  </si>
  <si>
    <t>R. Maby Coronation Leaflet</t>
  </si>
  <si>
    <t>Debit Card</t>
  </si>
  <si>
    <t>Head Torches for VETS</t>
  </si>
  <si>
    <t>Insurance Premium</t>
  </si>
  <si>
    <t>Hi-Viz Vests for VETs</t>
  </si>
  <si>
    <t>D O'Brien Internal Audit</t>
  </si>
  <si>
    <t>Hire of Church Hall May</t>
  </si>
  <si>
    <t>Best Host</t>
  </si>
  <si>
    <t>CHT</t>
  </si>
  <si>
    <t>Village hall tables and chairs</t>
  </si>
  <si>
    <t>HMRC PAYE April-June</t>
  </si>
  <si>
    <t>Veaseys VET's Printing</t>
  </si>
  <si>
    <t xml:space="preserve">Stationary </t>
  </si>
  <si>
    <t>R. Baker  tree surgeon</t>
  </si>
  <si>
    <t>Lazerpics Map lamination</t>
  </si>
  <si>
    <t>TOTALS</t>
  </si>
  <si>
    <t>DATE</t>
  </si>
  <si>
    <t>DETAIL</t>
  </si>
  <si>
    <t>PRECEPT</t>
  </si>
  <si>
    <t>GRANTS</t>
  </si>
  <si>
    <t>INTEREST</t>
  </si>
  <si>
    <t>OTHER</t>
  </si>
  <si>
    <t xml:space="preserve">TOTAL  INCOME </t>
  </si>
  <si>
    <t>P3 Grant DCC</t>
  </si>
  <si>
    <t>Precept</t>
  </si>
  <si>
    <t>VAT reclaim</t>
  </si>
  <si>
    <t>SHDC Locality Grant</t>
  </si>
  <si>
    <t>Balance in Current Account</t>
  </si>
  <si>
    <t>Balance in Savings Account</t>
  </si>
  <si>
    <t>Monthly Income</t>
  </si>
  <si>
    <t>DALC D Bailey Training</t>
  </si>
  <si>
    <t>Insurance</t>
  </si>
  <si>
    <t>Misc</t>
  </si>
  <si>
    <t>Invoice no.</t>
  </si>
  <si>
    <t>April total</t>
  </si>
  <si>
    <t>May total</t>
  </si>
  <si>
    <t>June total</t>
  </si>
  <si>
    <t>July total</t>
  </si>
  <si>
    <t xml:space="preserve">check </t>
  </si>
  <si>
    <t>August total</t>
  </si>
  <si>
    <t>Cornworthy Parish Council</t>
  </si>
  <si>
    <t>Schedule of Payments</t>
  </si>
  <si>
    <t>Check</t>
  </si>
  <si>
    <t>Opening balance</t>
  </si>
  <si>
    <t>Closing balance</t>
  </si>
  <si>
    <t>Total bank balance</t>
  </si>
  <si>
    <t>Bank reconciliation</t>
  </si>
  <si>
    <t>Schedule of Receipts</t>
  </si>
  <si>
    <t>less unpresented payments</t>
  </si>
  <si>
    <t>Net bank balance</t>
  </si>
  <si>
    <t>BUDGET ANAYSIS</t>
  </si>
  <si>
    <t>Budget expenditure</t>
  </si>
  <si>
    <t>Total</t>
  </si>
  <si>
    <t>Budget income</t>
  </si>
  <si>
    <t>Actual income</t>
  </si>
  <si>
    <t>Variance</t>
  </si>
  <si>
    <t>Cumulative</t>
  </si>
  <si>
    <t>Hire of Church Hall March</t>
  </si>
  <si>
    <t>Netwise website</t>
  </si>
  <si>
    <t>8a</t>
  </si>
  <si>
    <t>Coronation Village Hall</t>
  </si>
  <si>
    <t>Batteries for VETS Torches</t>
  </si>
  <si>
    <t>M, Hubbard Coronation Film</t>
  </si>
  <si>
    <t>Mike Stapleton Map Cabinet</t>
  </si>
  <si>
    <t>Church Coronation Flowers</t>
  </si>
  <si>
    <t>DCC grant</t>
  </si>
  <si>
    <t>Interest</t>
  </si>
  <si>
    <t>September total</t>
  </si>
  <si>
    <t>DeFibs-VETS</t>
  </si>
  <si>
    <t>Website</t>
  </si>
  <si>
    <t xml:space="preserve">Road Sign for Willow Lane </t>
  </si>
  <si>
    <t>Donation Cornworthy Handbells</t>
  </si>
  <si>
    <t>October total</t>
  </si>
  <si>
    <t>Monthly Outgoings</t>
  </si>
  <si>
    <t>Actual expenditure (net of VAT)</t>
  </si>
  <si>
    <t>2023/24</t>
  </si>
  <si>
    <t>Village hall room hire</t>
  </si>
  <si>
    <t>November total</t>
  </si>
  <si>
    <t>December total</t>
  </si>
  <si>
    <t>January total</t>
  </si>
  <si>
    <t>February total</t>
  </si>
  <si>
    <t>March total</t>
  </si>
  <si>
    <t>HMRC</t>
  </si>
  <si>
    <t>Maxine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</si>
</sst>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16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0" fontId="2" fillId="0" borderId="6" xfId="0" applyFont="1" applyBorder="1"/>
    <xf numFmtId="2" fontId="0" fillId="0" borderId="0" xfId="0" applyNumberFormat="1"/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1" fontId="2" fillId="0" borderId="8" xfId="0" applyNumberFormat="1" applyFont="1" applyBorder="1"/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1" fillId="0" borderId="8" xfId="0" applyNumberFormat="1" applyFont="1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0" borderId="15" xfId="0" applyNumberFormat="1" applyFont="1" applyBorder="1"/>
    <xf numFmtId="14" fontId="0" fillId="0" borderId="0" xfId="0" applyNumberFormat="1" applyAlignment="1">
      <alignment horizontal="right"/>
    </xf>
    <xf numFmtId="14" fontId="4" fillId="2" borderId="0" xfId="0" applyNumberFormat="1" applyFont="1" applyFill="1" applyAlignment="1">
      <alignment horizontal="right"/>
    </xf>
    <xf numFmtId="0" fontId="0" fillId="2" borderId="0" xfId="0" applyFill="1"/>
    <xf numFmtId="2" fontId="4" fillId="2" borderId="0" xfId="0" applyNumberFormat="1" applyFont="1" applyFill="1"/>
    <xf numFmtId="14" fontId="4" fillId="2" borderId="0" xfId="0" applyNumberFormat="1" applyFont="1" applyFill="1"/>
    <xf numFmtId="0" fontId="0" fillId="2" borderId="1" xfId="0" applyFill="1" applyBorder="1"/>
    <xf numFmtId="2" fontId="0" fillId="2" borderId="1" xfId="0" applyNumberFormat="1" applyFill="1" applyBorder="1"/>
    <xf numFmtId="14" fontId="4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2" fontId="3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4" fillId="4" borderId="0" xfId="0" applyFont="1" applyFill="1"/>
    <xf numFmtId="2" fontId="4" fillId="4" borderId="0" xfId="0" applyNumberFormat="1" applyFont="1" applyFill="1"/>
    <xf numFmtId="0" fontId="4" fillId="2" borderId="0" xfId="0" applyFont="1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1" fontId="1" fillId="3" borderId="2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197C-4321-44B8-8604-30B8576AB45F}">
  <sheetPr>
    <pageSetUpPr fitToPage="1"/>
  </sheetPr>
  <dimension ref="A1:AVV87"/>
  <sheetViews>
    <sheetView workbookViewId="0">
      <selection activeCell="B53" sqref="B53:B54"/>
    </sheetView>
  </sheetViews>
  <sheetFormatPr defaultColWidth="8.77734375" defaultRowHeight="14.4" x14ac:dyDescent="0.3"/>
  <cols>
    <col min="1" max="1" width="11.77734375" customWidth="1"/>
    <col min="2" max="2" width="12.109375" customWidth="1"/>
    <col min="3" max="3" width="27.44140625" customWidth="1"/>
    <col min="4" max="4" width="9.77734375" customWidth="1"/>
    <col min="5" max="5" width="18.77734375" customWidth="1"/>
    <col min="7" max="7" width="16.77734375" customWidth="1"/>
    <col min="8" max="8" width="10.44140625" customWidth="1"/>
    <col min="11" max="11" width="10.6640625" customWidth="1"/>
    <col min="13" max="13" width="10.6640625" customWidth="1"/>
    <col min="15" max="15" width="10.109375" customWidth="1"/>
    <col min="16" max="16" width="10.77734375" customWidth="1"/>
    <col min="17" max="17" width="9.77734375" customWidth="1"/>
    <col min="18" max="18" width="12" customWidth="1"/>
  </cols>
  <sheetData>
    <row r="1" spans="1:19" x14ac:dyDescent="0.3">
      <c r="A1" s="19" t="s">
        <v>63</v>
      </c>
      <c r="B1" s="19"/>
      <c r="C1" s="19" t="s">
        <v>64</v>
      </c>
      <c r="D1" s="19" t="s">
        <v>98</v>
      </c>
    </row>
    <row r="3" spans="1:19" x14ac:dyDescent="0.3">
      <c r="A3" s="16" t="s">
        <v>0</v>
      </c>
      <c r="B3" t="s">
        <v>1</v>
      </c>
      <c r="C3" t="s">
        <v>2</v>
      </c>
      <c r="D3" t="s">
        <v>56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54</v>
      </c>
      <c r="J3" s="16" t="s">
        <v>7</v>
      </c>
      <c r="K3" s="16" t="s">
        <v>8</v>
      </c>
      <c r="L3" s="16" t="s">
        <v>9</v>
      </c>
      <c r="M3" s="16" t="s">
        <v>91</v>
      </c>
      <c r="N3" s="16" t="s">
        <v>10</v>
      </c>
      <c r="O3" s="16" t="s">
        <v>92</v>
      </c>
      <c r="P3" s="16" t="s">
        <v>11</v>
      </c>
      <c r="Q3" s="16" t="s">
        <v>55</v>
      </c>
      <c r="R3" s="16" t="s">
        <v>19</v>
      </c>
      <c r="S3" s="51" t="s">
        <v>61</v>
      </c>
    </row>
    <row r="4" spans="1:19" x14ac:dyDescent="0.3">
      <c r="A4" s="1">
        <v>45027</v>
      </c>
      <c r="B4" t="s">
        <v>12</v>
      </c>
      <c r="C4" t="s">
        <v>13</v>
      </c>
      <c r="D4" s="16">
        <v>1</v>
      </c>
      <c r="E4" s="15">
        <v>240</v>
      </c>
      <c r="F4" s="15"/>
      <c r="G4" s="15">
        <v>240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2">
        <f t="shared" ref="S4:S86" si="0">+SUM(F4:R4)-E4</f>
        <v>0</v>
      </c>
    </row>
    <row r="5" spans="1:19" x14ac:dyDescent="0.3">
      <c r="A5" s="1">
        <v>45029</v>
      </c>
      <c r="B5" t="s">
        <v>12</v>
      </c>
      <c r="C5" t="s">
        <v>14</v>
      </c>
      <c r="D5">
        <v>2</v>
      </c>
      <c r="E5" s="15">
        <v>180</v>
      </c>
      <c r="F5" s="15"/>
      <c r="G5" s="15">
        <v>180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52">
        <f t="shared" si="0"/>
        <v>0</v>
      </c>
    </row>
    <row r="6" spans="1:19" x14ac:dyDescent="0.3">
      <c r="A6" s="1">
        <v>45030</v>
      </c>
      <c r="B6" t="s">
        <v>12</v>
      </c>
      <c r="C6" t="s">
        <v>87</v>
      </c>
      <c r="D6">
        <v>3</v>
      </c>
      <c r="E6" s="15">
        <v>300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v>300</v>
      </c>
      <c r="S6" s="52">
        <f t="shared" si="0"/>
        <v>0</v>
      </c>
    </row>
    <row r="7" spans="1:19" x14ac:dyDescent="0.3">
      <c r="A7" s="1">
        <v>45034</v>
      </c>
      <c r="B7" t="s">
        <v>12</v>
      </c>
      <c r="C7" t="s">
        <v>15</v>
      </c>
      <c r="D7">
        <v>4</v>
      </c>
      <c r="E7" s="15">
        <v>132.38999999999999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132.38999999999999</v>
      </c>
      <c r="Q7" s="15"/>
      <c r="R7" s="15"/>
      <c r="S7" s="52">
        <f t="shared" si="0"/>
        <v>0</v>
      </c>
    </row>
    <row r="8" spans="1:19" x14ac:dyDescent="0.3">
      <c r="A8" s="1">
        <v>45034</v>
      </c>
      <c r="B8" t="s">
        <v>12</v>
      </c>
      <c r="C8" t="s">
        <v>80</v>
      </c>
      <c r="D8">
        <v>5</v>
      </c>
      <c r="E8" s="15">
        <v>35</v>
      </c>
      <c r="F8" s="15"/>
      <c r="G8" s="15"/>
      <c r="H8" s="15">
        <v>35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52">
        <f t="shared" si="0"/>
        <v>0</v>
      </c>
    </row>
    <row r="9" spans="1:19" x14ac:dyDescent="0.3">
      <c r="A9" s="1">
        <v>45034</v>
      </c>
      <c r="B9" t="s">
        <v>12</v>
      </c>
      <c r="C9" t="s">
        <v>16</v>
      </c>
      <c r="D9">
        <v>6</v>
      </c>
      <c r="E9" s="15">
        <v>103.57</v>
      </c>
      <c r="F9" s="15">
        <v>12.58</v>
      </c>
      <c r="G9" s="15"/>
      <c r="H9" s="15"/>
      <c r="I9" s="15"/>
      <c r="J9" s="15"/>
      <c r="K9" s="15">
        <v>90.99</v>
      </c>
      <c r="L9" s="15"/>
      <c r="M9" s="15"/>
      <c r="N9" s="15"/>
      <c r="O9" s="15"/>
      <c r="P9" s="15"/>
      <c r="Q9" s="15"/>
      <c r="R9" s="15"/>
      <c r="S9" s="52">
        <f t="shared" si="0"/>
        <v>0</v>
      </c>
    </row>
    <row r="10" spans="1:19" x14ac:dyDescent="0.3">
      <c r="A10" s="1">
        <v>45039</v>
      </c>
      <c r="B10" t="s">
        <v>12</v>
      </c>
      <c r="C10" t="s">
        <v>17</v>
      </c>
      <c r="D10">
        <v>7</v>
      </c>
      <c r="E10" s="15">
        <v>329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329</v>
      </c>
      <c r="S10" s="52">
        <f t="shared" si="0"/>
        <v>0</v>
      </c>
    </row>
    <row r="11" spans="1:19" x14ac:dyDescent="0.3">
      <c r="A11" s="38" t="s">
        <v>57</v>
      </c>
      <c r="B11" s="39"/>
      <c r="C11" s="39"/>
      <c r="D11" s="39"/>
      <c r="E11" s="40">
        <f>SUM(E4:E10)</f>
        <v>1319.96</v>
      </c>
      <c r="F11" s="40">
        <f t="shared" ref="F11:R11" si="1">SUM(F4:F10)</f>
        <v>12.58</v>
      </c>
      <c r="G11" s="40">
        <f t="shared" si="1"/>
        <v>420</v>
      </c>
      <c r="H11" s="40">
        <f t="shared" si="1"/>
        <v>35</v>
      </c>
      <c r="I11" s="40">
        <f t="shared" si="1"/>
        <v>0</v>
      </c>
      <c r="J11" s="40">
        <f t="shared" si="1"/>
        <v>0</v>
      </c>
      <c r="K11" s="40">
        <f t="shared" si="1"/>
        <v>90.99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132.38999999999999</v>
      </c>
      <c r="Q11" s="40">
        <f t="shared" si="1"/>
        <v>0</v>
      </c>
      <c r="R11" s="40">
        <f t="shared" si="1"/>
        <v>629</v>
      </c>
      <c r="S11" s="40">
        <f t="shared" si="0"/>
        <v>0</v>
      </c>
    </row>
    <row r="12" spans="1:19" x14ac:dyDescent="0.3">
      <c r="A12" s="1">
        <v>45048</v>
      </c>
      <c r="B12" t="s">
        <v>12</v>
      </c>
      <c r="C12" t="s">
        <v>18</v>
      </c>
      <c r="D12">
        <v>8</v>
      </c>
      <c r="E12" s="15">
        <v>200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v>200</v>
      </c>
      <c r="S12" s="52">
        <f t="shared" si="0"/>
        <v>0</v>
      </c>
    </row>
    <row r="13" spans="1:19" x14ac:dyDescent="0.3">
      <c r="A13" s="1">
        <v>45061</v>
      </c>
      <c r="B13" t="s">
        <v>12</v>
      </c>
      <c r="C13" t="s">
        <v>83</v>
      </c>
      <c r="D13" s="16" t="s">
        <v>82</v>
      </c>
      <c r="E13" s="15">
        <v>159.28</v>
      </c>
      <c r="F13" s="15">
        <v>4.34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154.94</v>
      </c>
      <c r="S13" s="52">
        <f t="shared" si="0"/>
        <v>0</v>
      </c>
    </row>
    <row r="14" spans="1:19" x14ac:dyDescent="0.3">
      <c r="A14" s="1">
        <v>45064</v>
      </c>
      <c r="B14" t="s">
        <v>12</v>
      </c>
      <c r="C14" t="s">
        <v>20</v>
      </c>
      <c r="D14">
        <v>9</v>
      </c>
      <c r="E14" s="15">
        <v>290.10000000000002</v>
      </c>
      <c r="F14" s="15"/>
      <c r="G14" s="15">
        <v>290.10000000000002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2">
        <f t="shared" si="0"/>
        <v>0</v>
      </c>
    </row>
    <row r="15" spans="1:19" x14ac:dyDescent="0.3">
      <c r="A15" s="1">
        <v>45064</v>
      </c>
      <c r="B15" t="s">
        <v>12</v>
      </c>
      <c r="C15" t="s">
        <v>21</v>
      </c>
      <c r="D15">
        <v>10</v>
      </c>
      <c r="E15" s="15">
        <v>35</v>
      </c>
      <c r="F15" s="15"/>
      <c r="G15" s="15"/>
      <c r="H15" s="15">
        <v>35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2">
        <f t="shared" si="0"/>
        <v>0</v>
      </c>
    </row>
    <row r="16" spans="1:19" x14ac:dyDescent="0.3">
      <c r="A16" s="1">
        <v>45068</v>
      </c>
      <c r="B16" t="s">
        <v>12</v>
      </c>
      <c r="C16" t="s">
        <v>22</v>
      </c>
      <c r="D16">
        <v>11</v>
      </c>
      <c r="E16" s="15">
        <v>36</v>
      </c>
      <c r="F16" s="15">
        <v>6</v>
      </c>
      <c r="G16" s="15"/>
      <c r="H16" s="15"/>
      <c r="I16" s="15"/>
      <c r="J16" s="15"/>
      <c r="K16" s="15"/>
      <c r="L16" s="15">
        <v>30</v>
      </c>
      <c r="M16" s="15"/>
      <c r="N16" s="15"/>
      <c r="O16" s="15"/>
      <c r="P16" s="15"/>
      <c r="Q16" s="15"/>
      <c r="R16" s="15"/>
      <c r="S16" s="52">
        <f t="shared" si="0"/>
        <v>0</v>
      </c>
    </row>
    <row r="17" spans="1:19" x14ac:dyDescent="0.3">
      <c r="A17" s="1">
        <v>45069</v>
      </c>
      <c r="B17" t="s">
        <v>12</v>
      </c>
      <c r="C17" t="s">
        <v>23</v>
      </c>
      <c r="D17">
        <v>12</v>
      </c>
      <c r="E17" s="15">
        <v>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50</v>
      </c>
      <c r="S17" s="52">
        <f t="shared" si="0"/>
        <v>0</v>
      </c>
    </row>
    <row r="18" spans="1:19" x14ac:dyDescent="0.3">
      <c r="A18" s="1">
        <v>45076</v>
      </c>
      <c r="B18" t="s">
        <v>24</v>
      </c>
      <c r="C18" t="s">
        <v>25</v>
      </c>
      <c r="D18">
        <v>13</v>
      </c>
      <c r="E18" s="15">
        <v>17.97</v>
      </c>
      <c r="F18" s="15">
        <v>3</v>
      </c>
      <c r="G18" s="15"/>
      <c r="H18" s="15"/>
      <c r="I18" s="15"/>
      <c r="J18" s="15"/>
      <c r="K18" s="15"/>
      <c r="L18" s="15"/>
      <c r="M18" s="15">
        <v>14.97</v>
      </c>
      <c r="N18" s="15"/>
      <c r="O18" s="15"/>
      <c r="P18" s="15"/>
      <c r="Q18" s="15"/>
      <c r="R18" s="15"/>
      <c r="S18" s="52">
        <f t="shared" si="0"/>
        <v>0</v>
      </c>
    </row>
    <row r="19" spans="1:19" x14ac:dyDescent="0.3">
      <c r="A19" s="1">
        <v>45076</v>
      </c>
      <c r="B19" t="s">
        <v>24</v>
      </c>
      <c r="C19" t="s">
        <v>84</v>
      </c>
      <c r="D19">
        <v>14</v>
      </c>
      <c r="E19" s="15">
        <v>7.73</v>
      </c>
      <c r="F19" s="15">
        <v>1.29</v>
      </c>
      <c r="G19" s="15"/>
      <c r="H19" s="15"/>
      <c r="I19" s="15"/>
      <c r="J19" s="15"/>
      <c r="K19" s="15"/>
      <c r="L19" s="15"/>
      <c r="M19" s="15">
        <v>6.44</v>
      </c>
      <c r="N19" s="15"/>
      <c r="O19" s="15"/>
      <c r="P19" s="15"/>
      <c r="Q19" s="15"/>
      <c r="R19" s="15"/>
      <c r="S19" s="52">
        <f t="shared" si="0"/>
        <v>0</v>
      </c>
    </row>
    <row r="20" spans="1:19" x14ac:dyDescent="0.3">
      <c r="A20" s="1">
        <v>45076</v>
      </c>
      <c r="B20" t="s">
        <v>12</v>
      </c>
      <c r="C20" t="s">
        <v>26</v>
      </c>
      <c r="D20">
        <v>15</v>
      </c>
      <c r="E20" s="15">
        <v>338.15</v>
      </c>
      <c r="F20" s="15"/>
      <c r="G20" s="15"/>
      <c r="H20" s="15"/>
      <c r="I20" s="15">
        <v>338.15</v>
      </c>
      <c r="J20" s="15"/>
      <c r="K20" s="15"/>
      <c r="L20" s="15"/>
      <c r="M20" s="15"/>
      <c r="N20" s="15"/>
      <c r="O20" s="15"/>
      <c r="P20" s="15"/>
      <c r="Q20" s="15"/>
      <c r="R20" s="15"/>
      <c r="S20" s="52">
        <f t="shared" si="0"/>
        <v>0</v>
      </c>
    </row>
    <row r="21" spans="1:19" x14ac:dyDescent="0.3">
      <c r="A21" s="1">
        <v>45076</v>
      </c>
      <c r="B21" t="s">
        <v>24</v>
      </c>
      <c r="C21" t="s">
        <v>27</v>
      </c>
      <c r="D21">
        <v>16</v>
      </c>
      <c r="E21" s="15">
        <v>43.14</v>
      </c>
      <c r="F21" s="15">
        <v>8.6300000000000008</v>
      </c>
      <c r="G21" s="15"/>
      <c r="H21" s="15"/>
      <c r="I21" s="15"/>
      <c r="J21" s="15"/>
      <c r="K21" s="15"/>
      <c r="L21" s="15"/>
      <c r="M21" s="15">
        <v>34.51</v>
      </c>
      <c r="N21" s="15"/>
      <c r="O21" s="15"/>
      <c r="P21" s="15"/>
      <c r="Q21" s="15"/>
      <c r="R21" s="15"/>
      <c r="S21" s="52">
        <f t="shared" si="0"/>
        <v>0</v>
      </c>
    </row>
    <row r="22" spans="1:19" x14ac:dyDescent="0.3">
      <c r="A22" s="38" t="s">
        <v>58</v>
      </c>
      <c r="B22" s="39"/>
      <c r="C22" s="39"/>
      <c r="D22" s="39"/>
      <c r="E22" s="40">
        <f>SUM(E12:E21)</f>
        <v>1177.3700000000001</v>
      </c>
      <c r="F22" s="40">
        <f t="shared" ref="F22:R22" si="2">SUM(F12:F21)</f>
        <v>23.259999999999998</v>
      </c>
      <c r="G22" s="40">
        <f t="shared" si="2"/>
        <v>290.10000000000002</v>
      </c>
      <c r="H22" s="40">
        <f t="shared" si="2"/>
        <v>35</v>
      </c>
      <c r="I22" s="40">
        <f t="shared" si="2"/>
        <v>338.15</v>
      </c>
      <c r="J22" s="40">
        <f t="shared" si="2"/>
        <v>0</v>
      </c>
      <c r="K22" s="40">
        <f t="shared" si="2"/>
        <v>0</v>
      </c>
      <c r="L22" s="40">
        <f t="shared" si="2"/>
        <v>30</v>
      </c>
      <c r="M22" s="40">
        <f t="shared" si="2"/>
        <v>55.92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404.94</v>
      </c>
      <c r="S22" s="40">
        <f t="shared" si="0"/>
        <v>0</v>
      </c>
    </row>
    <row r="23" spans="1:19" x14ac:dyDescent="0.3">
      <c r="A23" s="1">
        <v>45085</v>
      </c>
      <c r="B23" t="s">
        <v>12</v>
      </c>
      <c r="C23" t="s">
        <v>28</v>
      </c>
      <c r="D23">
        <v>17</v>
      </c>
      <c r="E23" s="15">
        <v>120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120</v>
      </c>
      <c r="R23" s="15"/>
      <c r="S23" s="52">
        <f t="shared" si="0"/>
        <v>0</v>
      </c>
    </row>
    <row r="24" spans="1:19" x14ac:dyDescent="0.3">
      <c r="A24" s="1">
        <v>45090</v>
      </c>
      <c r="B24" t="s">
        <v>12</v>
      </c>
      <c r="C24" t="s">
        <v>20</v>
      </c>
      <c r="D24">
        <v>18</v>
      </c>
      <c r="E24" s="15">
        <v>240</v>
      </c>
      <c r="F24" s="15"/>
      <c r="G24" s="15">
        <v>240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2">
        <f t="shared" si="0"/>
        <v>0</v>
      </c>
    </row>
    <row r="25" spans="1:19" x14ac:dyDescent="0.3">
      <c r="A25" s="1">
        <v>45090</v>
      </c>
      <c r="B25" t="s">
        <v>12</v>
      </c>
      <c r="C25" t="s">
        <v>29</v>
      </c>
      <c r="D25">
        <v>19</v>
      </c>
      <c r="E25" s="15">
        <v>35</v>
      </c>
      <c r="F25" s="15"/>
      <c r="G25" s="15"/>
      <c r="H25" s="15">
        <v>35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2">
        <f t="shared" si="0"/>
        <v>0</v>
      </c>
    </row>
    <row r="26" spans="1:19" x14ac:dyDescent="0.3">
      <c r="A26" s="1">
        <v>45101</v>
      </c>
      <c r="B26" t="s">
        <v>12</v>
      </c>
      <c r="C26" t="s">
        <v>30</v>
      </c>
      <c r="D26">
        <v>20</v>
      </c>
      <c r="E26" s="15">
        <v>17.25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v>17.25</v>
      </c>
      <c r="P26" s="15"/>
      <c r="Q26" s="15"/>
      <c r="R26" s="15"/>
      <c r="S26" s="52">
        <f t="shared" si="0"/>
        <v>0</v>
      </c>
    </row>
    <row r="27" spans="1:19" x14ac:dyDescent="0.3">
      <c r="A27" s="1">
        <v>45106</v>
      </c>
      <c r="B27" t="s">
        <v>12</v>
      </c>
      <c r="C27" t="s">
        <v>31</v>
      </c>
      <c r="D27">
        <v>21</v>
      </c>
      <c r="E27" s="15">
        <v>357</v>
      </c>
      <c r="F27" s="15">
        <v>59.5</v>
      </c>
      <c r="G27" s="15"/>
      <c r="H27" s="15"/>
      <c r="I27" s="15"/>
      <c r="J27" s="15"/>
      <c r="K27" s="15"/>
      <c r="L27" s="15"/>
      <c r="M27" s="15">
        <v>297.5</v>
      </c>
      <c r="N27" s="15"/>
      <c r="O27" s="15"/>
      <c r="P27" s="15"/>
      <c r="Q27" s="15"/>
      <c r="R27" s="15"/>
      <c r="S27" s="52">
        <f t="shared" si="0"/>
        <v>0</v>
      </c>
    </row>
    <row r="28" spans="1:19" x14ac:dyDescent="0.3">
      <c r="A28" s="1">
        <v>45106</v>
      </c>
      <c r="B28" t="s">
        <v>12</v>
      </c>
      <c r="C28" t="s">
        <v>32</v>
      </c>
      <c r="D28">
        <v>22</v>
      </c>
      <c r="E28" s="15">
        <v>8.5</v>
      </c>
      <c r="F28" s="15">
        <v>1.42</v>
      </c>
      <c r="G28" s="15"/>
      <c r="H28" s="15">
        <v>7.08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2">
        <f t="shared" si="0"/>
        <v>0</v>
      </c>
    </row>
    <row r="29" spans="1:19" x14ac:dyDescent="0.3">
      <c r="A29" s="38" t="s">
        <v>59</v>
      </c>
      <c r="B29" s="39"/>
      <c r="C29" s="39"/>
      <c r="D29" s="39"/>
      <c r="E29" s="40">
        <f>SUM(E23:E28)</f>
        <v>777.75</v>
      </c>
      <c r="F29" s="40">
        <f t="shared" ref="F29:R29" si="3">SUM(F23:F28)</f>
        <v>60.92</v>
      </c>
      <c r="G29" s="40">
        <f t="shared" si="3"/>
        <v>240</v>
      </c>
      <c r="H29" s="40">
        <f t="shared" si="3"/>
        <v>42.08</v>
      </c>
      <c r="I29" s="40">
        <f t="shared" si="3"/>
        <v>0</v>
      </c>
      <c r="J29" s="40">
        <f t="shared" si="3"/>
        <v>0</v>
      </c>
      <c r="K29" s="40">
        <f t="shared" si="3"/>
        <v>0</v>
      </c>
      <c r="L29" s="40">
        <f t="shared" si="3"/>
        <v>0</v>
      </c>
      <c r="M29" s="40">
        <f t="shared" si="3"/>
        <v>297.5</v>
      </c>
      <c r="N29" s="40">
        <f t="shared" si="3"/>
        <v>0</v>
      </c>
      <c r="O29" s="40">
        <f t="shared" si="3"/>
        <v>17.25</v>
      </c>
      <c r="P29" s="40">
        <f t="shared" si="3"/>
        <v>0</v>
      </c>
      <c r="Q29" s="40">
        <f t="shared" si="3"/>
        <v>120</v>
      </c>
      <c r="R29" s="40">
        <f t="shared" si="3"/>
        <v>0</v>
      </c>
      <c r="S29" s="40">
        <f t="shared" si="0"/>
        <v>0</v>
      </c>
    </row>
    <row r="30" spans="1:19" x14ac:dyDescent="0.3">
      <c r="A30" s="1">
        <v>45120</v>
      </c>
      <c r="B30" t="s">
        <v>12</v>
      </c>
      <c r="C30" t="s">
        <v>20</v>
      </c>
      <c r="D30">
        <v>23</v>
      </c>
      <c r="E30" s="15">
        <v>340</v>
      </c>
      <c r="F30" s="15"/>
      <c r="G30" s="15">
        <v>340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2">
        <f t="shared" si="0"/>
        <v>0</v>
      </c>
    </row>
    <row r="31" spans="1:19" x14ac:dyDescent="0.3">
      <c r="A31" s="1">
        <v>45120</v>
      </c>
      <c r="B31" t="s">
        <v>12</v>
      </c>
      <c r="C31" t="s">
        <v>15</v>
      </c>
      <c r="D31">
        <v>24</v>
      </c>
      <c r="E31" s="15">
        <v>118.72</v>
      </c>
      <c r="F31" s="15">
        <v>1.35</v>
      </c>
      <c r="G31" s="15"/>
      <c r="H31" s="15"/>
      <c r="I31" s="15"/>
      <c r="J31" s="15"/>
      <c r="K31" s="15"/>
      <c r="L31" s="15"/>
      <c r="M31" s="15"/>
      <c r="N31" s="15"/>
      <c r="O31" s="15"/>
      <c r="P31" s="15">
        <v>117.37</v>
      </c>
      <c r="Q31" s="15"/>
      <c r="R31" s="15"/>
      <c r="S31" s="52">
        <f t="shared" si="0"/>
        <v>0</v>
      </c>
    </row>
    <row r="32" spans="1:19" x14ac:dyDescent="0.3">
      <c r="A32" s="1">
        <v>45120</v>
      </c>
      <c r="B32" t="s">
        <v>12</v>
      </c>
      <c r="C32" t="s">
        <v>33</v>
      </c>
      <c r="D32">
        <v>25</v>
      </c>
      <c r="E32" s="15">
        <v>217.4</v>
      </c>
      <c r="F32" s="15"/>
      <c r="G32" s="15">
        <v>217.4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2">
        <f t="shared" si="0"/>
        <v>0</v>
      </c>
    </row>
    <row r="33" spans="1:19" x14ac:dyDescent="0.3">
      <c r="A33" s="1">
        <v>45120</v>
      </c>
      <c r="B33" t="s">
        <v>12</v>
      </c>
      <c r="C33" t="s">
        <v>85</v>
      </c>
      <c r="D33">
        <v>26</v>
      </c>
      <c r="E33" s="15">
        <v>104.4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>
        <v>104.4</v>
      </c>
      <c r="S33" s="52">
        <f t="shared" si="0"/>
        <v>0</v>
      </c>
    </row>
    <row r="34" spans="1:19" x14ac:dyDescent="0.3">
      <c r="A34" s="1">
        <v>45120</v>
      </c>
      <c r="B34" t="s">
        <v>12</v>
      </c>
      <c r="C34" t="s">
        <v>34</v>
      </c>
      <c r="D34">
        <v>27</v>
      </c>
      <c r="E34" s="15">
        <v>28</v>
      </c>
      <c r="F34" s="15"/>
      <c r="G34" s="15"/>
      <c r="H34" s="15"/>
      <c r="I34" s="15"/>
      <c r="J34" s="15"/>
      <c r="K34" s="15"/>
      <c r="L34" s="15"/>
      <c r="M34" s="15">
        <v>28</v>
      </c>
      <c r="N34" s="15"/>
      <c r="O34" s="15"/>
      <c r="P34" s="15"/>
      <c r="Q34" s="15"/>
      <c r="R34" s="15"/>
      <c r="S34" s="52">
        <f t="shared" si="0"/>
        <v>0</v>
      </c>
    </row>
    <row r="35" spans="1:19" x14ac:dyDescent="0.3">
      <c r="A35" s="1">
        <v>45125</v>
      </c>
      <c r="B35" t="s">
        <v>12</v>
      </c>
      <c r="C35" t="s">
        <v>35</v>
      </c>
      <c r="D35">
        <v>28</v>
      </c>
      <c r="E35" s="15">
        <v>50.02</v>
      </c>
      <c r="F35" s="15">
        <v>8.34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41.68</v>
      </c>
      <c r="Q35" s="15"/>
      <c r="R35" s="15"/>
      <c r="S35" s="52">
        <f t="shared" si="0"/>
        <v>0</v>
      </c>
    </row>
    <row r="36" spans="1:19" x14ac:dyDescent="0.3">
      <c r="A36" s="1">
        <v>45128</v>
      </c>
      <c r="B36" t="s">
        <v>12</v>
      </c>
      <c r="C36" t="s">
        <v>81</v>
      </c>
      <c r="D36">
        <v>29</v>
      </c>
      <c r="E36" s="15">
        <v>1186.8</v>
      </c>
      <c r="F36" s="15">
        <v>197.8</v>
      </c>
      <c r="G36" s="15"/>
      <c r="H36" s="15"/>
      <c r="I36" s="15"/>
      <c r="J36" s="15"/>
      <c r="K36" s="15"/>
      <c r="L36" s="15"/>
      <c r="M36" s="15"/>
      <c r="N36" s="15"/>
      <c r="O36" s="15">
        <v>989</v>
      </c>
      <c r="P36" s="15"/>
      <c r="Q36" s="15"/>
      <c r="R36" s="15"/>
      <c r="S36" s="52">
        <f t="shared" si="0"/>
        <v>0</v>
      </c>
    </row>
    <row r="37" spans="1:19" x14ac:dyDescent="0.3">
      <c r="A37" s="1">
        <v>45132</v>
      </c>
      <c r="B37" t="s">
        <v>12</v>
      </c>
      <c r="C37" t="s">
        <v>36</v>
      </c>
      <c r="D37">
        <v>30</v>
      </c>
      <c r="E37" s="15">
        <v>153.5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153.5</v>
      </c>
      <c r="R37" s="15"/>
      <c r="S37" s="52">
        <f t="shared" si="0"/>
        <v>0</v>
      </c>
    </row>
    <row r="38" spans="1:19" x14ac:dyDescent="0.3">
      <c r="A38" s="1">
        <v>45134</v>
      </c>
      <c r="B38" t="s">
        <v>24</v>
      </c>
      <c r="C38" t="s">
        <v>37</v>
      </c>
      <c r="D38">
        <v>31</v>
      </c>
      <c r="E38" s="15">
        <v>48</v>
      </c>
      <c r="F38" s="15">
        <v>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v>40</v>
      </c>
      <c r="R38" s="15"/>
      <c r="S38" s="52">
        <f t="shared" si="0"/>
        <v>0</v>
      </c>
    </row>
    <row r="39" spans="1:19" x14ac:dyDescent="0.3">
      <c r="A39" s="38" t="s">
        <v>60</v>
      </c>
      <c r="B39" s="39"/>
      <c r="C39" s="39"/>
      <c r="D39" s="39"/>
      <c r="E39" s="40">
        <f>SUM(E30:E38)</f>
        <v>2246.84</v>
      </c>
      <c r="F39" s="40">
        <f t="shared" ref="F39:R39" si="4">SUM(F30:F38)</f>
        <v>215.49</v>
      </c>
      <c r="G39" s="40">
        <f t="shared" si="4"/>
        <v>557.4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 t="shared" si="4"/>
        <v>0</v>
      </c>
      <c r="L39" s="40">
        <f t="shared" si="4"/>
        <v>0</v>
      </c>
      <c r="M39" s="40">
        <f t="shared" si="4"/>
        <v>28</v>
      </c>
      <c r="N39" s="40">
        <f t="shared" si="4"/>
        <v>0</v>
      </c>
      <c r="O39" s="40">
        <f t="shared" si="4"/>
        <v>989</v>
      </c>
      <c r="P39" s="40">
        <f t="shared" si="4"/>
        <v>159.05000000000001</v>
      </c>
      <c r="Q39" s="40">
        <f t="shared" si="4"/>
        <v>193.5</v>
      </c>
      <c r="R39" s="40">
        <f t="shared" si="4"/>
        <v>104.4</v>
      </c>
      <c r="S39" s="40">
        <f t="shared" si="0"/>
        <v>0</v>
      </c>
    </row>
    <row r="40" spans="1:19" x14ac:dyDescent="0.3">
      <c r="A40" s="1">
        <v>45139</v>
      </c>
      <c r="B40" t="s">
        <v>12</v>
      </c>
      <c r="C40" t="s">
        <v>20</v>
      </c>
      <c r="D40">
        <v>32</v>
      </c>
      <c r="E40" s="15">
        <v>329.9</v>
      </c>
      <c r="F40" s="15"/>
      <c r="G40" s="15">
        <v>329.9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2">
        <f t="shared" si="0"/>
        <v>0</v>
      </c>
    </row>
    <row r="41" spans="1:19" x14ac:dyDescent="0.3">
      <c r="A41" s="1">
        <v>45152</v>
      </c>
      <c r="B41" t="s">
        <v>12</v>
      </c>
      <c r="C41" t="s">
        <v>53</v>
      </c>
      <c r="D41">
        <v>33</v>
      </c>
      <c r="E41" s="15">
        <v>90</v>
      </c>
      <c r="F41" s="15">
        <v>15</v>
      </c>
      <c r="G41" s="15"/>
      <c r="H41" s="15"/>
      <c r="I41" s="15"/>
      <c r="J41" s="15"/>
      <c r="K41" s="15"/>
      <c r="L41" s="15">
        <v>75</v>
      </c>
      <c r="M41" s="15"/>
      <c r="N41" s="15"/>
      <c r="O41" s="15"/>
      <c r="P41" s="15"/>
      <c r="Q41" s="15"/>
      <c r="R41" s="15"/>
      <c r="S41" s="52">
        <f t="shared" si="0"/>
        <v>0</v>
      </c>
    </row>
    <row r="42" spans="1:19" x14ac:dyDescent="0.3">
      <c r="A42" s="1">
        <v>45154</v>
      </c>
      <c r="B42" t="s">
        <v>12</v>
      </c>
      <c r="C42" t="s">
        <v>86</v>
      </c>
      <c r="D42">
        <v>34</v>
      </c>
      <c r="E42" s="15">
        <v>300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300</v>
      </c>
      <c r="R42" s="15"/>
      <c r="S42" s="52">
        <f t="shared" si="0"/>
        <v>0</v>
      </c>
    </row>
    <row r="43" spans="1:19" x14ac:dyDescent="0.3">
      <c r="A43" s="38" t="s">
        <v>62</v>
      </c>
      <c r="B43" s="39"/>
      <c r="C43" s="39"/>
      <c r="D43" s="39"/>
      <c r="E43" s="40">
        <f t="shared" ref="E43:S43" si="5">SUM(E40:E42)</f>
        <v>719.9</v>
      </c>
      <c r="F43" s="40">
        <f t="shared" si="5"/>
        <v>15</v>
      </c>
      <c r="G43" s="40">
        <f t="shared" si="5"/>
        <v>329.9</v>
      </c>
      <c r="H43" s="40">
        <f t="shared" si="5"/>
        <v>0</v>
      </c>
      <c r="I43" s="40">
        <f t="shared" si="5"/>
        <v>0</v>
      </c>
      <c r="J43" s="40">
        <f t="shared" si="5"/>
        <v>0</v>
      </c>
      <c r="K43" s="40">
        <f t="shared" si="5"/>
        <v>0</v>
      </c>
      <c r="L43" s="40">
        <f t="shared" si="5"/>
        <v>75</v>
      </c>
      <c r="M43" s="40">
        <f t="shared" si="5"/>
        <v>0</v>
      </c>
      <c r="N43" s="40">
        <f t="shared" si="5"/>
        <v>0</v>
      </c>
      <c r="O43" s="40">
        <f t="shared" si="5"/>
        <v>0</v>
      </c>
      <c r="P43" s="40">
        <f t="shared" si="5"/>
        <v>0</v>
      </c>
      <c r="Q43" s="40">
        <f t="shared" si="5"/>
        <v>300</v>
      </c>
      <c r="R43" s="40">
        <f t="shared" si="5"/>
        <v>0</v>
      </c>
      <c r="S43" s="40">
        <f t="shared" si="5"/>
        <v>0</v>
      </c>
    </row>
    <row r="44" spans="1:19" x14ac:dyDescent="0.3">
      <c r="A44" s="37">
        <v>45181</v>
      </c>
      <c r="B44" t="s">
        <v>12</v>
      </c>
      <c r="C44" t="s">
        <v>20</v>
      </c>
      <c r="D44">
        <v>35</v>
      </c>
      <c r="E44" s="15">
        <v>260</v>
      </c>
      <c r="F44" s="15"/>
      <c r="G44" s="15">
        <v>260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2">
        <f t="shared" si="0"/>
        <v>0</v>
      </c>
    </row>
    <row r="45" spans="1:19" x14ac:dyDescent="0.3">
      <c r="A45" s="37">
        <v>45181</v>
      </c>
      <c r="B45" t="s">
        <v>12</v>
      </c>
      <c r="C45" t="s">
        <v>99</v>
      </c>
      <c r="D45">
        <v>36</v>
      </c>
      <c r="E45" s="15">
        <v>87.5</v>
      </c>
      <c r="F45" s="15">
        <v>6.67</v>
      </c>
      <c r="G45" s="15"/>
      <c r="H45" s="15">
        <v>80.83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2">
        <f t="shared" si="0"/>
        <v>0</v>
      </c>
    </row>
    <row r="46" spans="1:19" x14ac:dyDescent="0.3">
      <c r="A46" s="37">
        <v>45181</v>
      </c>
      <c r="B46" t="s">
        <v>24</v>
      </c>
      <c r="C46" t="s">
        <v>93</v>
      </c>
      <c r="D46">
        <v>37</v>
      </c>
      <c r="E46" s="15">
        <v>172.92</v>
      </c>
      <c r="F46" s="15">
        <v>28.82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144.1</v>
      </c>
      <c r="R46" s="15"/>
      <c r="S46" s="52">
        <f t="shared" si="0"/>
        <v>0</v>
      </c>
    </row>
    <row r="47" spans="1:19" x14ac:dyDescent="0.3">
      <c r="A47" s="37">
        <v>45181</v>
      </c>
      <c r="B47" t="s">
        <v>12</v>
      </c>
      <c r="C47" t="s">
        <v>94</v>
      </c>
      <c r="D47">
        <v>38</v>
      </c>
      <c r="E47" s="15">
        <v>250</v>
      </c>
      <c r="F47" s="15"/>
      <c r="G47" s="15"/>
      <c r="H47" s="15"/>
      <c r="I47" s="15"/>
      <c r="J47" s="15"/>
      <c r="K47" s="15"/>
      <c r="L47" s="15"/>
      <c r="M47" s="15"/>
      <c r="N47" s="15">
        <v>250</v>
      </c>
      <c r="O47" s="15"/>
      <c r="P47" s="15"/>
      <c r="Q47" s="15"/>
      <c r="R47" s="15"/>
      <c r="S47" s="52">
        <f t="shared" si="0"/>
        <v>0</v>
      </c>
    </row>
    <row r="48" spans="1:19" x14ac:dyDescent="0.3">
      <c r="A48" s="37">
        <v>45182</v>
      </c>
      <c r="B48" t="s">
        <v>24</v>
      </c>
      <c r="C48" t="s">
        <v>84</v>
      </c>
      <c r="D48">
        <v>39</v>
      </c>
      <c r="E48" s="15">
        <v>7.5</v>
      </c>
      <c r="F48" s="15">
        <v>1.25</v>
      </c>
      <c r="G48" s="15"/>
      <c r="H48" s="15"/>
      <c r="I48" s="15"/>
      <c r="J48" s="15"/>
      <c r="K48" s="15"/>
      <c r="L48" s="15"/>
      <c r="M48" s="15">
        <v>6.25</v>
      </c>
      <c r="N48" s="15"/>
      <c r="O48" s="15"/>
      <c r="P48" s="15"/>
      <c r="Q48" s="15"/>
      <c r="R48" s="15"/>
      <c r="S48" s="52">
        <f t="shared" si="0"/>
        <v>0</v>
      </c>
    </row>
    <row r="49" spans="1:19" x14ac:dyDescent="0.3">
      <c r="A49" s="41" t="s">
        <v>90</v>
      </c>
      <c r="B49" s="39"/>
      <c r="C49" s="39"/>
      <c r="D49" s="39"/>
      <c r="E49" s="40">
        <f t="shared" ref="E49:R49" si="6">SUM(E44:E48)</f>
        <v>777.92</v>
      </c>
      <c r="F49" s="40">
        <f t="shared" si="6"/>
        <v>36.74</v>
      </c>
      <c r="G49" s="40">
        <f t="shared" si="6"/>
        <v>260</v>
      </c>
      <c r="H49" s="40">
        <f t="shared" si="6"/>
        <v>80.83</v>
      </c>
      <c r="I49" s="40">
        <f t="shared" si="6"/>
        <v>0</v>
      </c>
      <c r="J49" s="40">
        <f t="shared" si="6"/>
        <v>0</v>
      </c>
      <c r="K49" s="40">
        <f t="shared" si="6"/>
        <v>0</v>
      </c>
      <c r="L49" s="40">
        <f t="shared" si="6"/>
        <v>0</v>
      </c>
      <c r="M49" s="40">
        <f t="shared" si="6"/>
        <v>6.25</v>
      </c>
      <c r="N49" s="40">
        <f t="shared" si="6"/>
        <v>250</v>
      </c>
      <c r="O49" s="40">
        <f t="shared" si="6"/>
        <v>0</v>
      </c>
      <c r="P49" s="40">
        <f t="shared" si="6"/>
        <v>0</v>
      </c>
      <c r="Q49" s="40">
        <f t="shared" si="6"/>
        <v>144.1</v>
      </c>
      <c r="R49" s="40">
        <f t="shared" si="6"/>
        <v>0</v>
      </c>
      <c r="S49" s="40">
        <f t="shared" si="0"/>
        <v>0</v>
      </c>
    </row>
    <row r="50" spans="1:19" x14ac:dyDescent="0.3">
      <c r="A50" s="1">
        <v>45216</v>
      </c>
      <c r="B50" t="s">
        <v>12</v>
      </c>
      <c r="C50" t="s">
        <v>20</v>
      </c>
      <c r="D50">
        <v>40</v>
      </c>
      <c r="E50" s="15">
        <v>240</v>
      </c>
      <c r="F50" s="15"/>
      <c r="G50" s="15">
        <v>240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2">
        <f t="shared" si="0"/>
        <v>0</v>
      </c>
    </row>
    <row r="51" spans="1:19" x14ac:dyDescent="0.3">
      <c r="A51" s="1">
        <v>45216</v>
      </c>
      <c r="B51" t="s">
        <v>12</v>
      </c>
      <c r="C51" t="s">
        <v>31</v>
      </c>
      <c r="D51">
        <v>41</v>
      </c>
      <c r="E51" s="15">
        <v>270</v>
      </c>
      <c r="F51" s="15">
        <v>45</v>
      </c>
      <c r="G51" s="15"/>
      <c r="H51" s="15"/>
      <c r="I51" s="15"/>
      <c r="J51" s="15"/>
      <c r="K51" s="15"/>
      <c r="L51" s="15"/>
      <c r="M51" s="15">
        <v>225</v>
      </c>
      <c r="N51" s="15"/>
      <c r="O51" s="15"/>
      <c r="P51" s="15"/>
      <c r="Q51" s="15"/>
      <c r="R51" s="15"/>
      <c r="S51" s="52">
        <f t="shared" si="0"/>
        <v>0</v>
      </c>
    </row>
    <row r="52" spans="1:19" x14ac:dyDescent="0.3">
      <c r="A52" s="1">
        <v>45216</v>
      </c>
      <c r="B52" t="s">
        <v>12</v>
      </c>
      <c r="C52" t="s">
        <v>105</v>
      </c>
      <c r="D52">
        <v>42</v>
      </c>
      <c r="E52" s="15">
        <v>207.6</v>
      </c>
      <c r="F52" s="15"/>
      <c r="G52" s="15">
        <v>207.6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2">
        <f t="shared" si="0"/>
        <v>0</v>
      </c>
    </row>
    <row r="53" spans="1:19" x14ac:dyDescent="0.3">
      <c r="A53" s="1">
        <v>45216</v>
      </c>
      <c r="B53" t="s">
        <v>12</v>
      </c>
      <c r="C53" t="s">
        <v>106</v>
      </c>
      <c r="D53">
        <v>43</v>
      </c>
      <c r="E53" s="15">
        <v>51.54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>
        <v>51.54</v>
      </c>
      <c r="R53" s="15"/>
      <c r="S53" s="52">
        <f t="shared" si="0"/>
        <v>0</v>
      </c>
    </row>
    <row r="54" spans="1:19" x14ac:dyDescent="0.3">
      <c r="A54" s="1">
        <v>45216</v>
      </c>
      <c r="B54" t="s">
        <v>12</v>
      </c>
      <c r="C54" t="s">
        <v>15</v>
      </c>
      <c r="D54">
        <v>44</v>
      </c>
      <c r="E54" s="15">
        <v>108.74</v>
      </c>
      <c r="F54" s="15">
        <v>1.97</v>
      </c>
      <c r="G54" s="15"/>
      <c r="H54" s="15"/>
      <c r="I54" s="15"/>
      <c r="J54" s="15"/>
      <c r="K54" s="15"/>
      <c r="L54" s="15"/>
      <c r="M54" s="15"/>
      <c r="N54" s="15"/>
      <c r="O54" s="15"/>
      <c r="P54" s="15">
        <v>106.77</v>
      </c>
      <c r="Q54" s="15"/>
      <c r="R54" s="15"/>
      <c r="S54" s="52">
        <f t="shared" si="0"/>
        <v>0</v>
      </c>
    </row>
    <row r="55" spans="1:19" x14ac:dyDescent="0.3">
      <c r="A55" s="41" t="s">
        <v>95</v>
      </c>
      <c r="B55" s="50"/>
      <c r="C55" s="50"/>
      <c r="D55" s="50"/>
      <c r="E55" s="40">
        <f>SUM(E50:E54)</f>
        <v>877.88</v>
      </c>
      <c r="F55" s="40">
        <f t="shared" ref="F55:S55" si="7">SUM(F50:F54)</f>
        <v>46.97</v>
      </c>
      <c r="G55" s="40">
        <f t="shared" si="7"/>
        <v>447.6</v>
      </c>
      <c r="H55" s="40">
        <f t="shared" si="7"/>
        <v>0</v>
      </c>
      <c r="I55" s="40">
        <f t="shared" si="7"/>
        <v>0</v>
      </c>
      <c r="J55" s="40">
        <f t="shared" si="7"/>
        <v>0</v>
      </c>
      <c r="K55" s="40">
        <f t="shared" si="7"/>
        <v>0</v>
      </c>
      <c r="L55" s="40">
        <f t="shared" si="7"/>
        <v>0</v>
      </c>
      <c r="M55" s="40">
        <f t="shared" si="7"/>
        <v>225</v>
      </c>
      <c r="N55" s="40">
        <f t="shared" si="7"/>
        <v>0</v>
      </c>
      <c r="O55" s="40">
        <f t="shared" si="7"/>
        <v>0</v>
      </c>
      <c r="P55" s="40">
        <f t="shared" si="7"/>
        <v>106.77</v>
      </c>
      <c r="Q55" s="40">
        <f t="shared" si="7"/>
        <v>51.54</v>
      </c>
      <c r="R55" s="40">
        <f t="shared" si="7"/>
        <v>0</v>
      </c>
      <c r="S55" s="40">
        <f t="shared" si="7"/>
        <v>0</v>
      </c>
    </row>
    <row r="56" spans="1:19" x14ac:dyDescent="0.3">
      <c r="A56" s="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2">
        <f t="shared" ref="S56:S60" si="8">+SUM(F56:R56)-E56</f>
        <v>0</v>
      </c>
    </row>
    <row r="57" spans="1:19" x14ac:dyDescent="0.3">
      <c r="A57" s="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52">
        <f t="shared" si="8"/>
        <v>0</v>
      </c>
    </row>
    <row r="58" spans="1:19" x14ac:dyDescent="0.3">
      <c r="A58" s="1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52">
        <f t="shared" si="8"/>
        <v>0</v>
      </c>
    </row>
    <row r="59" spans="1:19" x14ac:dyDescent="0.3">
      <c r="A59" s="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52">
        <f t="shared" si="8"/>
        <v>0</v>
      </c>
    </row>
    <row r="60" spans="1:19" x14ac:dyDescent="0.3">
      <c r="A60" s="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2">
        <f t="shared" si="8"/>
        <v>0</v>
      </c>
    </row>
    <row r="61" spans="1:19" x14ac:dyDescent="0.3">
      <c r="A61" s="41" t="s">
        <v>100</v>
      </c>
      <c r="B61" s="50"/>
      <c r="C61" s="50"/>
      <c r="D61" s="50"/>
      <c r="E61" s="40">
        <f>SUM(E56:E60)</f>
        <v>0</v>
      </c>
      <c r="F61" s="40">
        <f t="shared" ref="F61:S61" si="9">SUM(F56:F60)</f>
        <v>0</v>
      </c>
      <c r="G61" s="40">
        <f t="shared" si="9"/>
        <v>0</v>
      </c>
      <c r="H61" s="40">
        <f t="shared" si="9"/>
        <v>0</v>
      </c>
      <c r="I61" s="40">
        <f t="shared" si="9"/>
        <v>0</v>
      </c>
      <c r="J61" s="40">
        <f t="shared" si="9"/>
        <v>0</v>
      </c>
      <c r="K61" s="40">
        <f t="shared" si="9"/>
        <v>0</v>
      </c>
      <c r="L61" s="40">
        <f t="shared" si="9"/>
        <v>0</v>
      </c>
      <c r="M61" s="40">
        <f t="shared" si="9"/>
        <v>0</v>
      </c>
      <c r="N61" s="40">
        <f t="shared" si="9"/>
        <v>0</v>
      </c>
      <c r="O61" s="40">
        <f t="shared" si="9"/>
        <v>0</v>
      </c>
      <c r="P61" s="40">
        <f t="shared" si="9"/>
        <v>0</v>
      </c>
      <c r="Q61" s="40">
        <f t="shared" si="9"/>
        <v>0</v>
      </c>
      <c r="R61" s="40">
        <f t="shared" si="9"/>
        <v>0</v>
      </c>
      <c r="S61" s="40">
        <f t="shared" si="9"/>
        <v>0</v>
      </c>
    </row>
    <row r="62" spans="1:19" x14ac:dyDescent="0.3">
      <c r="A62" s="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52">
        <f t="shared" ref="S62:S66" si="10">+SUM(F62:R62)-E62</f>
        <v>0</v>
      </c>
    </row>
    <row r="63" spans="1:19" x14ac:dyDescent="0.3">
      <c r="A63" s="1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2">
        <f t="shared" si="10"/>
        <v>0</v>
      </c>
    </row>
    <row r="64" spans="1:19" x14ac:dyDescent="0.3">
      <c r="A64" s="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2">
        <f t="shared" si="10"/>
        <v>0</v>
      </c>
    </row>
    <row r="65" spans="1:19" x14ac:dyDescent="0.3">
      <c r="A65" s="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2">
        <f t="shared" si="10"/>
        <v>0</v>
      </c>
    </row>
    <row r="66" spans="1:19" x14ac:dyDescent="0.3">
      <c r="A66" s="1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52">
        <f t="shared" si="10"/>
        <v>0</v>
      </c>
    </row>
    <row r="67" spans="1:19" x14ac:dyDescent="0.3">
      <c r="A67" s="41" t="s">
        <v>101</v>
      </c>
      <c r="B67" s="50"/>
      <c r="C67" s="50"/>
      <c r="D67" s="50"/>
      <c r="E67" s="40">
        <f>SUM(E62:E66)</f>
        <v>0</v>
      </c>
      <c r="F67" s="40">
        <f t="shared" ref="F67:S67" si="11">SUM(F62:F66)</f>
        <v>0</v>
      </c>
      <c r="G67" s="40">
        <f t="shared" si="11"/>
        <v>0</v>
      </c>
      <c r="H67" s="40">
        <f t="shared" si="11"/>
        <v>0</v>
      </c>
      <c r="I67" s="40">
        <f t="shared" si="11"/>
        <v>0</v>
      </c>
      <c r="J67" s="40">
        <f t="shared" si="11"/>
        <v>0</v>
      </c>
      <c r="K67" s="40">
        <f t="shared" si="11"/>
        <v>0</v>
      </c>
      <c r="L67" s="40">
        <f t="shared" si="11"/>
        <v>0</v>
      </c>
      <c r="M67" s="40">
        <f t="shared" si="11"/>
        <v>0</v>
      </c>
      <c r="N67" s="40">
        <f t="shared" si="11"/>
        <v>0</v>
      </c>
      <c r="O67" s="40">
        <f t="shared" si="11"/>
        <v>0</v>
      </c>
      <c r="P67" s="40">
        <f t="shared" si="11"/>
        <v>0</v>
      </c>
      <c r="Q67" s="40">
        <f t="shared" si="11"/>
        <v>0</v>
      </c>
      <c r="R67" s="40">
        <f t="shared" si="11"/>
        <v>0</v>
      </c>
      <c r="S67" s="40">
        <f t="shared" si="11"/>
        <v>0</v>
      </c>
    </row>
    <row r="68" spans="1:19" x14ac:dyDescent="0.3">
      <c r="A68" s="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2">
        <f t="shared" ref="S68:S72" si="12">+SUM(F68:R68)-E68</f>
        <v>0</v>
      </c>
    </row>
    <row r="69" spans="1:19" x14ac:dyDescent="0.3">
      <c r="A69" s="1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52">
        <f t="shared" si="12"/>
        <v>0</v>
      </c>
    </row>
    <row r="70" spans="1:19" x14ac:dyDescent="0.3">
      <c r="A70" s="1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2">
        <f t="shared" si="12"/>
        <v>0</v>
      </c>
    </row>
    <row r="71" spans="1:19" x14ac:dyDescent="0.3">
      <c r="A71" s="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52">
        <f t="shared" si="12"/>
        <v>0</v>
      </c>
    </row>
    <row r="72" spans="1:19" x14ac:dyDescent="0.3">
      <c r="A72" s="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52">
        <f t="shared" si="12"/>
        <v>0</v>
      </c>
    </row>
    <row r="73" spans="1:19" x14ac:dyDescent="0.3">
      <c r="A73" s="41" t="s">
        <v>102</v>
      </c>
      <c r="B73" s="50"/>
      <c r="C73" s="50"/>
      <c r="D73" s="50"/>
      <c r="E73" s="40">
        <f>SUM(E68:E72)</f>
        <v>0</v>
      </c>
      <c r="F73" s="40">
        <f t="shared" ref="F73:S73" si="13">SUM(F68:F72)</f>
        <v>0</v>
      </c>
      <c r="G73" s="40">
        <f t="shared" si="13"/>
        <v>0</v>
      </c>
      <c r="H73" s="40">
        <f t="shared" si="13"/>
        <v>0</v>
      </c>
      <c r="I73" s="40">
        <f t="shared" si="13"/>
        <v>0</v>
      </c>
      <c r="J73" s="40">
        <f t="shared" si="13"/>
        <v>0</v>
      </c>
      <c r="K73" s="40">
        <f t="shared" si="13"/>
        <v>0</v>
      </c>
      <c r="L73" s="40">
        <f t="shared" si="13"/>
        <v>0</v>
      </c>
      <c r="M73" s="40">
        <f t="shared" si="13"/>
        <v>0</v>
      </c>
      <c r="N73" s="40">
        <f t="shared" si="13"/>
        <v>0</v>
      </c>
      <c r="O73" s="40">
        <f t="shared" si="13"/>
        <v>0</v>
      </c>
      <c r="P73" s="40">
        <f t="shared" si="13"/>
        <v>0</v>
      </c>
      <c r="Q73" s="40">
        <f t="shared" si="13"/>
        <v>0</v>
      </c>
      <c r="R73" s="40">
        <f t="shared" si="13"/>
        <v>0</v>
      </c>
      <c r="S73" s="40">
        <f t="shared" si="13"/>
        <v>0</v>
      </c>
    </row>
    <row r="74" spans="1:19" x14ac:dyDescent="0.3">
      <c r="A74" s="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2">
        <f t="shared" ref="S74:S78" si="14">+SUM(F74:R74)-E74</f>
        <v>0</v>
      </c>
    </row>
    <row r="75" spans="1:19" x14ac:dyDescent="0.3">
      <c r="A75" s="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52">
        <f t="shared" si="14"/>
        <v>0</v>
      </c>
    </row>
    <row r="76" spans="1:19" x14ac:dyDescent="0.3">
      <c r="A76" s="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52">
        <f t="shared" si="14"/>
        <v>0</v>
      </c>
    </row>
    <row r="77" spans="1:19" x14ac:dyDescent="0.3">
      <c r="A77" s="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52">
        <f t="shared" si="14"/>
        <v>0</v>
      </c>
    </row>
    <row r="78" spans="1:19" x14ac:dyDescent="0.3">
      <c r="A78" s="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2">
        <f t="shared" si="14"/>
        <v>0</v>
      </c>
    </row>
    <row r="79" spans="1:19" x14ac:dyDescent="0.3">
      <c r="A79" s="41" t="s">
        <v>103</v>
      </c>
      <c r="B79" s="50"/>
      <c r="C79" s="50"/>
      <c r="D79" s="50"/>
      <c r="E79" s="40">
        <f>SUM(E74:E78)</f>
        <v>0</v>
      </c>
      <c r="F79" s="40">
        <f t="shared" ref="F79:S79" si="15">SUM(F74:F78)</f>
        <v>0</v>
      </c>
      <c r="G79" s="40">
        <f t="shared" si="15"/>
        <v>0</v>
      </c>
      <c r="H79" s="40">
        <f t="shared" si="15"/>
        <v>0</v>
      </c>
      <c r="I79" s="40">
        <f t="shared" si="15"/>
        <v>0</v>
      </c>
      <c r="J79" s="40">
        <f t="shared" si="15"/>
        <v>0</v>
      </c>
      <c r="K79" s="40">
        <f t="shared" si="15"/>
        <v>0</v>
      </c>
      <c r="L79" s="40">
        <f t="shared" si="15"/>
        <v>0</v>
      </c>
      <c r="M79" s="40">
        <f t="shared" si="15"/>
        <v>0</v>
      </c>
      <c r="N79" s="40">
        <f t="shared" si="15"/>
        <v>0</v>
      </c>
      <c r="O79" s="40">
        <f t="shared" si="15"/>
        <v>0</v>
      </c>
      <c r="P79" s="40">
        <f t="shared" si="15"/>
        <v>0</v>
      </c>
      <c r="Q79" s="40">
        <f t="shared" si="15"/>
        <v>0</v>
      </c>
      <c r="R79" s="40">
        <f t="shared" si="15"/>
        <v>0</v>
      </c>
      <c r="S79" s="40">
        <f t="shared" si="15"/>
        <v>0</v>
      </c>
    </row>
    <row r="80" spans="1:19" x14ac:dyDescent="0.3">
      <c r="A80" s="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52">
        <f t="shared" ref="S80:S84" si="16">+SUM(F80:R80)-E80</f>
        <v>0</v>
      </c>
    </row>
    <row r="81" spans="1:1270" x14ac:dyDescent="0.3">
      <c r="A81" s="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52">
        <f t="shared" si="16"/>
        <v>0</v>
      </c>
    </row>
    <row r="82" spans="1:1270" x14ac:dyDescent="0.3">
      <c r="A82" s="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52">
        <f t="shared" si="16"/>
        <v>0</v>
      </c>
    </row>
    <row r="83" spans="1:1270" x14ac:dyDescent="0.3">
      <c r="A83" s="1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52">
        <f t="shared" si="16"/>
        <v>0</v>
      </c>
    </row>
    <row r="84" spans="1:1270" x14ac:dyDescent="0.3">
      <c r="A84" s="1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52">
        <f t="shared" si="16"/>
        <v>0</v>
      </c>
    </row>
    <row r="85" spans="1:1270" x14ac:dyDescent="0.3">
      <c r="A85" s="41" t="s">
        <v>104</v>
      </c>
      <c r="B85" s="50"/>
      <c r="C85" s="50"/>
      <c r="D85" s="50"/>
      <c r="E85" s="40">
        <f>SUM(E80:E84)</f>
        <v>0</v>
      </c>
      <c r="F85" s="40">
        <f t="shared" ref="F85:S85" si="17">SUM(F80:F84)</f>
        <v>0</v>
      </c>
      <c r="G85" s="40">
        <f t="shared" si="17"/>
        <v>0</v>
      </c>
      <c r="H85" s="40">
        <f t="shared" si="17"/>
        <v>0</v>
      </c>
      <c r="I85" s="40">
        <f t="shared" si="17"/>
        <v>0</v>
      </c>
      <c r="J85" s="40">
        <f t="shared" si="17"/>
        <v>0</v>
      </c>
      <c r="K85" s="40">
        <f t="shared" si="17"/>
        <v>0</v>
      </c>
      <c r="L85" s="40">
        <f t="shared" si="17"/>
        <v>0</v>
      </c>
      <c r="M85" s="40">
        <f t="shared" si="17"/>
        <v>0</v>
      </c>
      <c r="N85" s="40">
        <f t="shared" si="17"/>
        <v>0</v>
      </c>
      <c r="O85" s="40">
        <f t="shared" si="17"/>
        <v>0</v>
      </c>
      <c r="P85" s="40">
        <f t="shared" si="17"/>
        <v>0</v>
      </c>
      <c r="Q85" s="40">
        <f t="shared" si="17"/>
        <v>0</v>
      </c>
      <c r="R85" s="40">
        <f t="shared" si="17"/>
        <v>0</v>
      </c>
      <c r="S85" s="40">
        <f t="shared" si="17"/>
        <v>0</v>
      </c>
    </row>
    <row r="86" spans="1:1270" x14ac:dyDescent="0.3">
      <c r="A86" s="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52">
        <f t="shared" si="0"/>
        <v>0</v>
      </c>
    </row>
    <row r="87" spans="1:1270" s="2" customFormat="1" ht="15" thickBot="1" x14ac:dyDescent="0.35">
      <c r="A87" s="42" t="s">
        <v>38</v>
      </c>
      <c r="B87" s="42"/>
      <c r="C87" s="42"/>
      <c r="D87" s="42"/>
      <c r="E87" s="43">
        <f>+E11+E22+E29+E39+E43+E49+E55+E61+E67+E73+E79+E85</f>
        <v>7897.62</v>
      </c>
      <c r="F87" s="43">
        <f t="shared" ref="F87:R87" si="18">+F11+F22+F29+F39+F43+F49+F55+F61+F67+F73+F79+F85</f>
        <v>410.96000000000004</v>
      </c>
      <c r="G87" s="43">
        <f t="shared" si="18"/>
        <v>2545</v>
      </c>
      <c r="H87" s="43">
        <f t="shared" si="18"/>
        <v>192.91</v>
      </c>
      <c r="I87" s="43">
        <f t="shared" si="18"/>
        <v>338.15</v>
      </c>
      <c r="J87" s="43">
        <f t="shared" si="18"/>
        <v>0</v>
      </c>
      <c r="K87" s="43">
        <f t="shared" si="18"/>
        <v>90.99</v>
      </c>
      <c r="L87" s="43">
        <f t="shared" si="18"/>
        <v>105</v>
      </c>
      <c r="M87" s="43">
        <f t="shared" si="18"/>
        <v>612.67000000000007</v>
      </c>
      <c r="N87" s="43">
        <f t="shared" si="18"/>
        <v>250</v>
      </c>
      <c r="O87" s="43">
        <f t="shared" si="18"/>
        <v>1006.25</v>
      </c>
      <c r="P87" s="43">
        <f t="shared" si="18"/>
        <v>398.21</v>
      </c>
      <c r="Q87" s="43">
        <f t="shared" si="18"/>
        <v>809.14</v>
      </c>
      <c r="R87" s="43">
        <f t="shared" si="18"/>
        <v>1138.3400000000001</v>
      </c>
      <c r="S87" s="43">
        <f t="shared" ref="S87" si="19">+S11+S22+S29+S39+S43+S49</f>
        <v>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  <c r="AQK87"/>
      <c r="AQL87"/>
      <c r="AQM87"/>
      <c r="AQN87"/>
      <c r="AQO87"/>
      <c r="AQP87"/>
      <c r="AQQ87"/>
      <c r="AQR87"/>
      <c r="AQS87"/>
      <c r="AQT87"/>
      <c r="AQU87"/>
      <c r="AQV87"/>
      <c r="AQW87"/>
      <c r="AQX87"/>
      <c r="AQY87"/>
      <c r="AQZ87"/>
      <c r="ARA87"/>
      <c r="ARB87"/>
      <c r="ARC87"/>
      <c r="ARD87"/>
      <c r="ARE87"/>
      <c r="ARF87"/>
      <c r="ARG87"/>
      <c r="ARH87"/>
      <c r="ARI87"/>
      <c r="ARJ87"/>
      <c r="ARK87"/>
      <c r="ARL87"/>
      <c r="ARM87"/>
      <c r="ARN87"/>
      <c r="ARO87"/>
      <c r="ARP87"/>
      <c r="ARQ87"/>
      <c r="ARR87"/>
      <c r="ARS87"/>
      <c r="ART87"/>
      <c r="ARU87"/>
      <c r="ARV87"/>
      <c r="ARW87"/>
      <c r="ARX87"/>
      <c r="ARY87"/>
      <c r="ARZ87"/>
      <c r="ASA87"/>
      <c r="ASB87"/>
      <c r="ASC87"/>
      <c r="ASD87"/>
      <c r="ASE87"/>
      <c r="ASF87"/>
      <c r="ASG87"/>
      <c r="ASH87"/>
      <c r="ASI87"/>
      <c r="ASJ87"/>
      <c r="ASK87"/>
      <c r="ASL87"/>
      <c r="ASM87"/>
      <c r="ASN87"/>
      <c r="ASO87"/>
      <c r="ASP87"/>
      <c r="ASQ87"/>
      <c r="ASR87"/>
      <c r="ASS87"/>
      <c r="AST87"/>
      <c r="ASU87"/>
      <c r="ASV87"/>
      <c r="ASW87"/>
      <c r="ASX87"/>
      <c r="ASY87"/>
      <c r="ASZ87"/>
      <c r="ATA87"/>
      <c r="ATB87"/>
      <c r="ATC87"/>
      <c r="ATD87"/>
      <c r="ATE87"/>
      <c r="ATF87"/>
      <c r="ATG87"/>
      <c r="ATH87"/>
      <c r="ATI87"/>
      <c r="ATJ87"/>
      <c r="ATK87"/>
      <c r="ATL87"/>
      <c r="ATM87"/>
      <c r="ATN87"/>
      <c r="ATO87"/>
      <c r="ATP87"/>
      <c r="ATQ87"/>
      <c r="ATR87"/>
      <c r="ATS87"/>
      <c r="ATT87"/>
      <c r="ATU87"/>
      <c r="ATV87"/>
      <c r="ATW87"/>
      <c r="ATX87"/>
      <c r="ATY87"/>
      <c r="ATZ87"/>
      <c r="AUA87"/>
      <c r="AUB87"/>
      <c r="AUC87"/>
      <c r="AUD87"/>
      <c r="AUE87"/>
      <c r="AUF87"/>
      <c r="AUG87"/>
      <c r="AUH87"/>
      <c r="AUI87"/>
      <c r="AUJ87"/>
      <c r="AUK87"/>
      <c r="AUL87"/>
      <c r="AUM87"/>
      <c r="AUN87"/>
      <c r="AUO87"/>
      <c r="AUP87"/>
      <c r="AUQ87"/>
      <c r="AUR87"/>
      <c r="AUS87"/>
      <c r="AUT87"/>
      <c r="AUU87"/>
      <c r="AUV87"/>
      <c r="AUW87"/>
      <c r="AUX87"/>
      <c r="AUY87"/>
      <c r="AUZ87"/>
      <c r="AVA87"/>
      <c r="AVB87"/>
      <c r="AVC87"/>
      <c r="AVD87"/>
      <c r="AVE87"/>
      <c r="AVF87"/>
      <c r="AVG87"/>
      <c r="AVH87"/>
      <c r="AVI87"/>
      <c r="AVJ87"/>
      <c r="AVK87"/>
      <c r="AVL87"/>
      <c r="AVM87"/>
      <c r="AVN87"/>
      <c r="AVO87"/>
      <c r="AVP87"/>
      <c r="AVQ87"/>
      <c r="AVR87"/>
      <c r="AVS87"/>
      <c r="AVT87"/>
      <c r="AVU87"/>
      <c r="AVV87"/>
    </row>
  </sheetData>
  <pageMargins left="0.7" right="0.7" top="0.75" bottom="0.75" header="0.3" footer="0.3"/>
  <pageSetup paperSize="9" scale="3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EF34-53BC-44BE-B9C3-B8A9F606ACFA}">
  <sheetPr>
    <pageSetUpPr fitToPage="1"/>
  </sheetPr>
  <dimension ref="A1:IV49"/>
  <sheetViews>
    <sheetView tabSelected="1" topLeftCell="A13" workbookViewId="0">
      <selection activeCell="C25" sqref="C25"/>
    </sheetView>
  </sheetViews>
  <sheetFormatPr defaultColWidth="9.44140625" defaultRowHeight="14.4" x14ac:dyDescent="0.25"/>
  <cols>
    <col min="1" max="1" width="13" style="3" customWidth="1"/>
    <col min="2" max="2" width="25.77734375" style="3" customWidth="1"/>
    <col min="3" max="3" width="14.44140625" style="3" customWidth="1"/>
    <col min="4" max="4" width="15" style="3" customWidth="1"/>
    <col min="5" max="5" width="12.6640625" style="3" customWidth="1"/>
    <col min="6" max="6" width="14.109375" style="3" customWidth="1"/>
    <col min="7" max="7" width="11.109375" style="3" customWidth="1"/>
    <col min="8" max="8" width="9.33203125" style="3" customWidth="1"/>
    <col min="9" max="9" width="12.109375" style="3" customWidth="1"/>
    <col min="10" max="256" width="9.44140625" style="3"/>
    <col min="257" max="16384" width="9.44140625" style="4"/>
  </cols>
  <sheetData>
    <row r="1" spans="1:10" ht="16.95" customHeight="1" x14ac:dyDescent="0.3">
      <c r="A1" s="19" t="s">
        <v>63</v>
      </c>
      <c r="B1" s="19"/>
      <c r="C1" s="19" t="s">
        <v>70</v>
      </c>
      <c r="E1" s="19" t="s">
        <v>98</v>
      </c>
    </row>
    <row r="2" spans="1:10" ht="15.45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0" x14ac:dyDescent="0.3">
      <c r="A3" s="5" t="s">
        <v>39</v>
      </c>
      <c r="B3" s="5" t="s">
        <v>40</v>
      </c>
      <c r="C3" s="5" t="s">
        <v>3</v>
      </c>
      <c r="D3" s="6" t="s">
        <v>41</v>
      </c>
      <c r="E3" s="5" t="s">
        <v>42</v>
      </c>
      <c r="F3" s="6" t="s">
        <v>43</v>
      </c>
      <c r="G3" s="5" t="s">
        <v>4</v>
      </c>
      <c r="H3" s="5" t="s">
        <v>44</v>
      </c>
      <c r="I3" s="53" t="s">
        <v>65</v>
      </c>
    </row>
    <row r="4" spans="1:10" x14ac:dyDescent="0.3">
      <c r="A4" s="11">
        <v>45027</v>
      </c>
      <c r="B4" s="20" t="s">
        <v>89</v>
      </c>
      <c r="C4" s="23">
        <v>5.35</v>
      </c>
      <c r="D4" s="22"/>
      <c r="E4" s="23"/>
      <c r="F4" s="22">
        <v>5.35</v>
      </c>
      <c r="G4" s="23"/>
      <c r="H4" s="23"/>
      <c r="I4" s="47">
        <f>+SUM(D4:H4)-C4</f>
        <v>0</v>
      </c>
    </row>
    <row r="5" spans="1:10" ht="16.95" customHeight="1" x14ac:dyDescent="0.3">
      <c r="A5" s="11">
        <v>45040</v>
      </c>
      <c r="B5" s="7" t="s">
        <v>47</v>
      </c>
      <c r="C5" s="23">
        <v>3865.5</v>
      </c>
      <c r="D5" s="23">
        <v>3865.5</v>
      </c>
      <c r="E5" s="23"/>
      <c r="F5" s="23"/>
      <c r="G5" s="23"/>
      <c r="H5" s="23"/>
      <c r="I5" s="47">
        <f t="shared" ref="I5:I47" si="0">+SUM(D5:H5)-C5</f>
        <v>0</v>
      </c>
    </row>
    <row r="6" spans="1:10" ht="16.95" customHeight="1" x14ac:dyDescent="0.3">
      <c r="A6" s="44" t="s">
        <v>57</v>
      </c>
      <c r="B6" s="45"/>
      <c r="C6" s="46">
        <f>+C4+C5</f>
        <v>3870.85</v>
      </c>
      <c r="D6" s="46">
        <f t="shared" ref="D6:H6" si="1">+D4+D5</f>
        <v>3865.5</v>
      </c>
      <c r="E6" s="46">
        <f t="shared" si="1"/>
        <v>0</v>
      </c>
      <c r="F6" s="46">
        <f t="shared" si="1"/>
        <v>5.35</v>
      </c>
      <c r="G6" s="46">
        <f t="shared" si="1"/>
        <v>0</v>
      </c>
      <c r="H6" s="46">
        <f t="shared" si="1"/>
        <v>0</v>
      </c>
      <c r="I6" s="47">
        <f t="shared" si="0"/>
        <v>0</v>
      </c>
    </row>
    <row r="7" spans="1:10" ht="16.95" customHeight="1" x14ac:dyDescent="0.3">
      <c r="A7" s="11">
        <v>45055</v>
      </c>
      <c r="B7" s="7" t="s">
        <v>89</v>
      </c>
      <c r="C7" s="23">
        <v>4.8</v>
      </c>
      <c r="D7" s="23"/>
      <c r="E7" s="23"/>
      <c r="F7" s="23">
        <v>4.8</v>
      </c>
      <c r="G7" s="23"/>
      <c r="H7" s="23"/>
      <c r="I7" s="47">
        <f>+SUM(D7:H7)-C7</f>
        <v>0</v>
      </c>
    </row>
    <row r="8" spans="1:10" ht="16.95" customHeight="1" x14ac:dyDescent="0.3">
      <c r="A8" s="11">
        <v>45057</v>
      </c>
      <c r="B8" s="7" t="s">
        <v>46</v>
      </c>
      <c r="C8" s="23">
        <v>1000</v>
      </c>
      <c r="D8" s="23"/>
      <c r="E8" s="23">
        <v>1000</v>
      </c>
      <c r="F8" s="23"/>
      <c r="G8" s="23"/>
      <c r="H8" s="23"/>
      <c r="I8" s="47">
        <f>+SUM(D8:H8)-C8</f>
        <v>0</v>
      </c>
    </row>
    <row r="9" spans="1:10" ht="16.95" customHeight="1" x14ac:dyDescent="0.3">
      <c r="A9" s="11">
        <v>45065</v>
      </c>
      <c r="B9" s="7" t="s">
        <v>48</v>
      </c>
      <c r="C9" s="23">
        <v>538.22</v>
      </c>
      <c r="D9" s="23"/>
      <c r="E9" s="23"/>
      <c r="F9" s="23"/>
      <c r="G9" s="23">
        <v>538.22</v>
      </c>
      <c r="H9" s="23"/>
      <c r="I9" s="47">
        <f>+SUM(D9:H9)-C9</f>
        <v>0</v>
      </c>
      <c r="J9" s="8"/>
    </row>
    <row r="10" spans="1:10" ht="16.95" customHeight="1" x14ac:dyDescent="0.3">
      <c r="A10" s="44" t="s">
        <v>58</v>
      </c>
      <c r="B10" s="45"/>
      <c r="C10" s="46">
        <f>+C7+C8+C9</f>
        <v>1543.02</v>
      </c>
      <c r="D10" s="46">
        <f t="shared" ref="D10:I10" si="2">+D7+D8+D9</f>
        <v>0</v>
      </c>
      <c r="E10" s="46">
        <f t="shared" si="2"/>
        <v>1000</v>
      </c>
      <c r="F10" s="46">
        <f t="shared" si="2"/>
        <v>4.8</v>
      </c>
      <c r="G10" s="46">
        <f t="shared" si="2"/>
        <v>538.22</v>
      </c>
      <c r="H10" s="46">
        <f t="shared" si="2"/>
        <v>0</v>
      </c>
      <c r="I10" s="46">
        <f t="shared" si="2"/>
        <v>0</v>
      </c>
      <c r="J10" s="8"/>
    </row>
    <row r="11" spans="1:10" ht="16.95" customHeight="1" x14ac:dyDescent="0.3">
      <c r="A11" s="11">
        <v>45086</v>
      </c>
      <c r="B11" s="9" t="s">
        <v>89</v>
      </c>
      <c r="C11" s="24">
        <v>5.63</v>
      </c>
      <c r="D11" s="23"/>
      <c r="E11" s="23"/>
      <c r="F11" s="23">
        <v>5.63</v>
      </c>
      <c r="G11" s="23"/>
      <c r="H11" s="23"/>
      <c r="I11" s="47">
        <f>+SUM(D11:H11)-C11</f>
        <v>0</v>
      </c>
      <c r="J11" s="8"/>
    </row>
    <row r="12" spans="1:10" ht="16.95" customHeight="1" x14ac:dyDescent="0.3">
      <c r="A12" s="17"/>
      <c r="B12" s="7"/>
      <c r="C12" s="26"/>
      <c r="D12" s="26"/>
      <c r="E12" s="26"/>
      <c r="F12" s="26"/>
      <c r="G12" s="26"/>
      <c r="H12" s="26"/>
      <c r="I12" s="47">
        <f t="shared" si="0"/>
        <v>0</v>
      </c>
      <c r="J12" s="8"/>
    </row>
    <row r="13" spans="1:10" ht="16.95" customHeight="1" x14ac:dyDescent="0.3">
      <c r="A13" s="44" t="s">
        <v>59</v>
      </c>
      <c r="B13" s="45"/>
      <c r="C13" s="46">
        <f>+C11+C12</f>
        <v>5.63</v>
      </c>
      <c r="D13" s="46">
        <f t="shared" ref="D13:I13" si="3">+D11+D12</f>
        <v>0</v>
      </c>
      <c r="E13" s="46">
        <f t="shared" si="3"/>
        <v>0</v>
      </c>
      <c r="F13" s="46">
        <f t="shared" si="3"/>
        <v>5.63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8"/>
    </row>
    <row r="14" spans="1:10" ht="16.95" customHeight="1" x14ac:dyDescent="0.3">
      <c r="A14" s="11">
        <v>45107</v>
      </c>
      <c r="B14" s="10" t="s">
        <v>49</v>
      </c>
      <c r="C14" s="24">
        <v>500</v>
      </c>
      <c r="D14" s="23"/>
      <c r="E14" s="23">
        <v>500</v>
      </c>
      <c r="F14" s="23"/>
      <c r="G14" s="23"/>
      <c r="H14" s="23"/>
      <c r="I14" s="47">
        <f>+SUM(D14:H14)-C14</f>
        <v>0</v>
      </c>
      <c r="J14" s="8"/>
    </row>
    <row r="15" spans="1:10" ht="16.95" customHeight="1" x14ac:dyDescent="0.3">
      <c r="A15" s="11">
        <v>45087</v>
      </c>
      <c r="B15" s="10" t="s">
        <v>89</v>
      </c>
      <c r="C15" s="24">
        <v>6.24</v>
      </c>
      <c r="D15" s="23"/>
      <c r="E15" s="23"/>
      <c r="F15" s="23">
        <v>6.24</v>
      </c>
      <c r="G15" s="23"/>
      <c r="H15" s="23"/>
      <c r="I15" s="47">
        <f>+SUM(D15:H15)-C15</f>
        <v>0</v>
      </c>
      <c r="J15" s="8"/>
    </row>
    <row r="16" spans="1:10" ht="16.95" customHeight="1" x14ac:dyDescent="0.3">
      <c r="A16" s="44" t="s">
        <v>60</v>
      </c>
      <c r="B16" s="45"/>
      <c r="C16" s="46">
        <f>+C14+C15</f>
        <v>506.24</v>
      </c>
      <c r="D16" s="46">
        <f t="shared" ref="D16:I16" si="4">+D14+D15</f>
        <v>0</v>
      </c>
      <c r="E16" s="46">
        <f t="shared" si="4"/>
        <v>500</v>
      </c>
      <c r="F16" s="46">
        <f t="shared" si="4"/>
        <v>6.24</v>
      </c>
      <c r="G16" s="46">
        <f t="shared" si="4"/>
        <v>0</v>
      </c>
      <c r="H16" s="46">
        <f t="shared" si="4"/>
        <v>0</v>
      </c>
      <c r="I16" s="46">
        <f t="shared" si="4"/>
        <v>0</v>
      </c>
      <c r="J16" s="8"/>
    </row>
    <row r="17" spans="1:10" ht="16.95" customHeight="1" x14ac:dyDescent="0.3">
      <c r="A17" s="37">
        <v>45145</v>
      </c>
      <c r="B17" s="7" t="s">
        <v>88</v>
      </c>
      <c r="C17" s="23">
        <v>250</v>
      </c>
      <c r="D17" s="23"/>
      <c r="E17" s="23">
        <v>250</v>
      </c>
      <c r="F17" s="23"/>
      <c r="G17" s="23"/>
      <c r="H17" s="26"/>
      <c r="I17" s="47">
        <f t="shared" si="0"/>
        <v>0</v>
      </c>
      <c r="J17" s="8"/>
    </row>
    <row r="18" spans="1:10" ht="16.95" customHeight="1" x14ac:dyDescent="0.3">
      <c r="A18" s="37">
        <v>45147</v>
      </c>
      <c r="B18" s="7" t="s">
        <v>89</v>
      </c>
      <c r="C18" s="23">
        <v>7.03</v>
      </c>
      <c r="D18" s="23"/>
      <c r="E18" s="23"/>
      <c r="F18" s="23">
        <v>7.03</v>
      </c>
      <c r="G18" s="23"/>
      <c r="H18" s="26"/>
      <c r="I18" s="47">
        <f t="shared" si="0"/>
        <v>0</v>
      </c>
      <c r="J18" s="8"/>
    </row>
    <row r="19" spans="1:10" ht="16.95" customHeight="1" x14ac:dyDescent="0.3">
      <c r="A19" s="44" t="s">
        <v>62</v>
      </c>
      <c r="B19" s="45"/>
      <c r="C19" s="46">
        <f>+C17+C18</f>
        <v>257.02999999999997</v>
      </c>
      <c r="D19" s="46">
        <f t="shared" ref="D19" si="5">+D17+D18</f>
        <v>0</v>
      </c>
      <c r="E19" s="46">
        <f t="shared" ref="E19" si="6">+E17+E18</f>
        <v>250</v>
      </c>
      <c r="F19" s="46">
        <f t="shared" ref="F19" si="7">+F17+F18</f>
        <v>7.03</v>
      </c>
      <c r="G19" s="46">
        <f t="shared" ref="G19" si="8">+G17+G18</f>
        <v>0</v>
      </c>
      <c r="H19" s="46">
        <f t="shared" ref="H19" si="9">+H17+H18</f>
        <v>0</v>
      </c>
      <c r="I19" s="47">
        <f t="shared" si="0"/>
        <v>0</v>
      </c>
      <c r="J19" s="8"/>
    </row>
    <row r="20" spans="1:10" ht="16.95" customHeight="1" x14ac:dyDescent="0.3">
      <c r="A20" s="37">
        <v>45181</v>
      </c>
      <c r="B20" s="7"/>
      <c r="C20" s="23">
        <v>3865.5</v>
      </c>
      <c r="D20" s="23">
        <v>3865.5</v>
      </c>
      <c r="E20" s="23"/>
      <c r="F20" s="23"/>
      <c r="G20" s="23"/>
      <c r="H20" s="23"/>
      <c r="I20" s="47">
        <f t="shared" si="0"/>
        <v>0</v>
      </c>
      <c r="J20" s="8"/>
    </row>
    <row r="21" spans="1:10" ht="16.95" customHeight="1" x14ac:dyDescent="0.3">
      <c r="A21" s="37">
        <v>45180</v>
      </c>
      <c r="B21" s="7"/>
      <c r="C21" s="23">
        <v>8.89</v>
      </c>
      <c r="D21" s="23"/>
      <c r="E21" s="23"/>
      <c r="F21" s="23">
        <v>8.89</v>
      </c>
      <c r="G21" s="23"/>
      <c r="H21" s="23"/>
      <c r="I21" s="47">
        <f t="shared" si="0"/>
        <v>0</v>
      </c>
      <c r="J21" s="8"/>
    </row>
    <row r="22" spans="1:10" ht="16.95" customHeight="1" x14ac:dyDescent="0.3">
      <c r="A22" s="37">
        <v>45183</v>
      </c>
      <c r="B22" s="7"/>
      <c r="C22" s="23">
        <v>721.58</v>
      </c>
      <c r="D22" s="23"/>
      <c r="E22" s="23"/>
      <c r="F22" s="23"/>
      <c r="G22" s="23">
        <v>721.58</v>
      </c>
      <c r="H22" s="23"/>
      <c r="I22" s="47">
        <f t="shared" si="0"/>
        <v>0</v>
      </c>
      <c r="J22" s="8"/>
    </row>
    <row r="23" spans="1:10" ht="16.95" customHeight="1" x14ac:dyDescent="0.3">
      <c r="A23" s="44" t="s">
        <v>90</v>
      </c>
      <c r="B23" s="45"/>
      <c r="C23" s="46">
        <f>+C20+C22+C21</f>
        <v>4595.97</v>
      </c>
      <c r="D23" s="46">
        <f t="shared" ref="D23:H23" si="10">+D20+D22+D21</f>
        <v>3865.5</v>
      </c>
      <c r="E23" s="46">
        <f t="shared" si="10"/>
        <v>0</v>
      </c>
      <c r="F23" s="46">
        <f t="shared" si="10"/>
        <v>8.89</v>
      </c>
      <c r="G23" s="46">
        <f t="shared" si="10"/>
        <v>721.58</v>
      </c>
      <c r="H23" s="46">
        <f t="shared" si="10"/>
        <v>0</v>
      </c>
      <c r="I23" s="47">
        <f t="shared" si="0"/>
        <v>0</v>
      </c>
      <c r="J23" s="8"/>
    </row>
    <row r="24" spans="1:10" ht="16.95" customHeight="1" x14ac:dyDescent="0.3">
      <c r="A24" s="37">
        <v>45208</v>
      </c>
      <c r="B24" s="7" t="s">
        <v>89</v>
      </c>
      <c r="C24" s="23">
        <v>9.39</v>
      </c>
      <c r="D24" s="23"/>
      <c r="E24" s="23"/>
      <c r="F24" s="23">
        <v>9.39</v>
      </c>
      <c r="G24" s="23"/>
      <c r="H24" s="23"/>
      <c r="I24" s="47">
        <f t="shared" ref="I24:I25" si="11">+SUM(D24:H24)-C24</f>
        <v>0</v>
      </c>
      <c r="J24" s="8"/>
    </row>
    <row r="25" spans="1:10" ht="16.95" customHeight="1" x14ac:dyDescent="0.3">
      <c r="A25" s="44" t="s">
        <v>95</v>
      </c>
      <c r="B25" s="45"/>
      <c r="C25" s="46">
        <f>+C24</f>
        <v>9.39</v>
      </c>
      <c r="D25" s="46">
        <f t="shared" ref="D25:H25" si="12">+D24</f>
        <v>0</v>
      </c>
      <c r="E25" s="46">
        <f t="shared" si="12"/>
        <v>0</v>
      </c>
      <c r="F25" s="46">
        <f t="shared" si="12"/>
        <v>9.39</v>
      </c>
      <c r="G25" s="46">
        <f t="shared" si="12"/>
        <v>0</v>
      </c>
      <c r="H25" s="46">
        <f t="shared" si="12"/>
        <v>0</v>
      </c>
      <c r="I25" s="47">
        <f t="shared" si="11"/>
        <v>0</v>
      </c>
      <c r="J25" s="8"/>
    </row>
    <row r="26" spans="1:10" ht="16.95" customHeight="1" x14ac:dyDescent="0.3">
      <c r="A26" s="37"/>
      <c r="B26" s="7"/>
      <c r="C26" s="23"/>
      <c r="D26" s="23"/>
      <c r="E26" s="23"/>
      <c r="F26" s="23"/>
      <c r="G26" s="23"/>
      <c r="H26" s="23"/>
      <c r="I26" s="47">
        <f t="shared" ref="I26:I45" si="13">+SUM(D26:H26)-C26</f>
        <v>0</v>
      </c>
      <c r="J26" s="8"/>
    </row>
    <row r="27" spans="1:10" ht="16.95" customHeight="1" x14ac:dyDescent="0.3">
      <c r="A27" s="37"/>
      <c r="B27" s="7"/>
      <c r="C27" s="23"/>
      <c r="D27" s="23"/>
      <c r="E27" s="23"/>
      <c r="F27" s="23"/>
      <c r="G27" s="23"/>
      <c r="H27" s="23"/>
      <c r="I27" s="47">
        <f t="shared" si="13"/>
        <v>0</v>
      </c>
    </row>
    <row r="28" spans="1:10" ht="16.95" customHeight="1" x14ac:dyDescent="0.3">
      <c r="A28" s="37"/>
      <c r="B28" s="7"/>
      <c r="C28" s="23"/>
      <c r="D28" s="23"/>
      <c r="E28" s="23"/>
      <c r="F28" s="23"/>
      <c r="G28" s="23"/>
      <c r="H28" s="23"/>
      <c r="I28" s="47">
        <f t="shared" si="13"/>
        <v>0</v>
      </c>
    </row>
    <row r="29" spans="1:10" ht="16.95" customHeight="1" x14ac:dyDescent="0.3">
      <c r="A29" s="44" t="s">
        <v>100</v>
      </c>
      <c r="B29" s="45"/>
      <c r="C29" s="46">
        <f>+C26+C28+C27</f>
        <v>0</v>
      </c>
      <c r="D29" s="46">
        <f t="shared" ref="D29:H29" si="14">+D26+D28+D27</f>
        <v>0</v>
      </c>
      <c r="E29" s="46">
        <f t="shared" si="14"/>
        <v>0</v>
      </c>
      <c r="F29" s="46">
        <f t="shared" si="14"/>
        <v>0</v>
      </c>
      <c r="G29" s="46">
        <f t="shared" si="14"/>
        <v>0</v>
      </c>
      <c r="H29" s="46">
        <f t="shared" si="14"/>
        <v>0</v>
      </c>
      <c r="I29" s="47">
        <f t="shared" si="13"/>
        <v>0</v>
      </c>
    </row>
    <row r="30" spans="1:10" ht="16.95" customHeight="1" x14ac:dyDescent="0.3">
      <c r="A30" s="37"/>
      <c r="B30" s="7"/>
      <c r="C30" s="23"/>
      <c r="D30" s="23"/>
      <c r="E30" s="23"/>
      <c r="F30" s="23"/>
      <c r="G30" s="23"/>
      <c r="H30" s="23"/>
      <c r="I30" s="47">
        <f t="shared" si="13"/>
        <v>0</v>
      </c>
    </row>
    <row r="31" spans="1:10" ht="16.95" customHeight="1" x14ac:dyDescent="0.3">
      <c r="A31" s="37"/>
      <c r="B31" s="7"/>
      <c r="C31" s="23"/>
      <c r="D31" s="23"/>
      <c r="E31" s="23"/>
      <c r="F31" s="23"/>
      <c r="G31" s="23"/>
      <c r="H31" s="23"/>
      <c r="I31" s="47">
        <f t="shared" si="13"/>
        <v>0</v>
      </c>
    </row>
    <row r="32" spans="1:10" ht="16.95" customHeight="1" x14ac:dyDescent="0.3">
      <c r="A32" s="37"/>
      <c r="B32" s="7"/>
      <c r="C32" s="23"/>
      <c r="D32" s="23"/>
      <c r="E32" s="23"/>
      <c r="F32" s="23"/>
      <c r="G32" s="23"/>
      <c r="H32" s="23"/>
      <c r="I32" s="47">
        <f t="shared" si="13"/>
        <v>0</v>
      </c>
    </row>
    <row r="33" spans="1:9" ht="16.95" customHeight="1" x14ac:dyDescent="0.3">
      <c r="A33" s="44" t="s">
        <v>101</v>
      </c>
      <c r="B33" s="45"/>
      <c r="C33" s="46">
        <f>+C30+C32+C31</f>
        <v>0</v>
      </c>
      <c r="D33" s="46">
        <f t="shared" ref="D33:H33" si="15">+D30+D32+D31</f>
        <v>0</v>
      </c>
      <c r="E33" s="46">
        <f t="shared" si="15"/>
        <v>0</v>
      </c>
      <c r="F33" s="46">
        <f t="shared" si="15"/>
        <v>0</v>
      </c>
      <c r="G33" s="46">
        <f t="shared" si="15"/>
        <v>0</v>
      </c>
      <c r="H33" s="46">
        <f t="shared" si="15"/>
        <v>0</v>
      </c>
      <c r="I33" s="47">
        <f t="shared" si="13"/>
        <v>0</v>
      </c>
    </row>
    <row r="34" spans="1:9" ht="16.95" customHeight="1" x14ac:dyDescent="0.3">
      <c r="A34" s="37"/>
      <c r="B34" s="7"/>
      <c r="C34" s="23"/>
      <c r="D34" s="23"/>
      <c r="E34" s="23"/>
      <c r="F34" s="23"/>
      <c r="G34" s="23"/>
      <c r="H34" s="23"/>
      <c r="I34" s="47">
        <f t="shared" si="13"/>
        <v>0</v>
      </c>
    </row>
    <row r="35" spans="1:9" ht="16.95" customHeight="1" x14ac:dyDescent="0.3">
      <c r="A35" s="37"/>
      <c r="B35" s="7"/>
      <c r="C35" s="23"/>
      <c r="D35" s="23"/>
      <c r="E35" s="23"/>
      <c r="F35" s="23"/>
      <c r="G35" s="23"/>
      <c r="H35" s="23"/>
      <c r="I35" s="47">
        <f t="shared" si="13"/>
        <v>0</v>
      </c>
    </row>
    <row r="36" spans="1:9" ht="16.95" customHeight="1" x14ac:dyDescent="0.3">
      <c r="A36" s="37"/>
      <c r="B36" s="7"/>
      <c r="C36" s="23"/>
      <c r="D36" s="23"/>
      <c r="E36" s="23"/>
      <c r="F36" s="23"/>
      <c r="G36" s="23"/>
      <c r="H36" s="23"/>
      <c r="I36" s="47">
        <f t="shared" si="13"/>
        <v>0</v>
      </c>
    </row>
    <row r="37" spans="1:9" ht="16.95" customHeight="1" x14ac:dyDescent="0.3">
      <c r="A37" s="44" t="s">
        <v>102</v>
      </c>
      <c r="B37" s="45"/>
      <c r="C37" s="46">
        <f>+C34+C36+C35</f>
        <v>0</v>
      </c>
      <c r="D37" s="46">
        <f t="shared" ref="D37:H37" si="16">+D34+D36+D35</f>
        <v>0</v>
      </c>
      <c r="E37" s="46">
        <f t="shared" si="16"/>
        <v>0</v>
      </c>
      <c r="F37" s="46">
        <f t="shared" si="16"/>
        <v>0</v>
      </c>
      <c r="G37" s="46">
        <f t="shared" si="16"/>
        <v>0</v>
      </c>
      <c r="H37" s="46">
        <f t="shared" si="16"/>
        <v>0</v>
      </c>
      <c r="I37" s="47">
        <f t="shared" si="13"/>
        <v>0</v>
      </c>
    </row>
    <row r="38" spans="1:9" ht="16.95" customHeight="1" x14ac:dyDescent="0.3">
      <c r="A38" s="37"/>
      <c r="B38" s="7"/>
      <c r="C38" s="23"/>
      <c r="D38" s="23"/>
      <c r="E38" s="23"/>
      <c r="F38" s="23"/>
      <c r="G38" s="23"/>
      <c r="H38" s="23"/>
      <c r="I38" s="47">
        <f t="shared" si="13"/>
        <v>0</v>
      </c>
    </row>
    <row r="39" spans="1:9" ht="16.95" customHeight="1" x14ac:dyDescent="0.3">
      <c r="A39" s="37"/>
      <c r="B39" s="7"/>
      <c r="C39" s="23"/>
      <c r="D39" s="23"/>
      <c r="E39" s="23"/>
      <c r="F39" s="23"/>
      <c r="G39" s="23"/>
      <c r="H39" s="23"/>
      <c r="I39" s="47">
        <f t="shared" si="13"/>
        <v>0</v>
      </c>
    </row>
    <row r="40" spans="1:9" ht="16.95" customHeight="1" x14ac:dyDescent="0.3">
      <c r="A40" s="37"/>
      <c r="B40" s="7"/>
      <c r="C40" s="23"/>
      <c r="D40" s="23"/>
      <c r="E40" s="23"/>
      <c r="F40" s="23"/>
      <c r="G40" s="23"/>
      <c r="H40" s="23"/>
      <c r="I40" s="47">
        <f t="shared" si="13"/>
        <v>0</v>
      </c>
    </row>
    <row r="41" spans="1:9" ht="16.95" customHeight="1" x14ac:dyDescent="0.3">
      <c r="A41" s="44" t="s">
        <v>103</v>
      </c>
      <c r="B41" s="45"/>
      <c r="C41" s="46">
        <f>+C38+C40+C39</f>
        <v>0</v>
      </c>
      <c r="D41" s="46">
        <f t="shared" ref="D41:H41" si="17">+D38+D40+D39</f>
        <v>0</v>
      </c>
      <c r="E41" s="46">
        <f t="shared" si="17"/>
        <v>0</v>
      </c>
      <c r="F41" s="46">
        <f t="shared" si="17"/>
        <v>0</v>
      </c>
      <c r="G41" s="46">
        <f t="shared" si="17"/>
        <v>0</v>
      </c>
      <c r="H41" s="46">
        <f t="shared" si="17"/>
        <v>0</v>
      </c>
      <c r="I41" s="47">
        <f t="shared" si="13"/>
        <v>0</v>
      </c>
    </row>
    <row r="42" spans="1:9" ht="16.95" customHeight="1" x14ac:dyDescent="0.3">
      <c r="A42" s="37"/>
      <c r="B42" s="7"/>
      <c r="C42" s="23"/>
      <c r="D42" s="23"/>
      <c r="E42" s="23"/>
      <c r="F42" s="23"/>
      <c r="G42" s="23"/>
      <c r="H42" s="23"/>
      <c r="I42" s="47">
        <f t="shared" si="13"/>
        <v>0</v>
      </c>
    </row>
    <row r="43" spans="1:9" ht="16.95" customHeight="1" x14ac:dyDescent="0.3">
      <c r="A43" s="37"/>
      <c r="B43" s="7"/>
      <c r="C43" s="23"/>
      <c r="D43" s="23"/>
      <c r="E43" s="23"/>
      <c r="F43" s="23"/>
      <c r="G43" s="23"/>
      <c r="H43" s="23"/>
      <c r="I43" s="47">
        <f t="shared" si="13"/>
        <v>0</v>
      </c>
    </row>
    <row r="44" spans="1:9" ht="16.95" customHeight="1" x14ac:dyDescent="0.3">
      <c r="A44" s="37"/>
      <c r="B44" s="7"/>
      <c r="C44" s="23"/>
      <c r="D44" s="23"/>
      <c r="E44" s="23"/>
      <c r="F44" s="23"/>
      <c r="G44" s="23"/>
      <c r="H44" s="23"/>
      <c r="I44" s="47">
        <f t="shared" si="13"/>
        <v>0</v>
      </c>
    </row>
    <row r="45" spans="1:9" ht="16.95" customHeight="1" x14ac:dyDescent="0.3">
      <c r="A45" s="44" t="s">
        <v>104</v>
      </c>
      <c r="B45" s="45"/>
      <c r="C45" s="46">
        <f>+C42+C44+C43</f>
        <v>0</v>
      </c>
      <c r="D45" s="46">
        <f t="shared" ref="D45:H45" si="18">+D42+D44+D43</f>
        <v>0</v>
      </c>
      <c r="E45" s="46">
        <f t="shared" si="18"/>
        <v>0</v>
      </c>
      <c r="F45" s="46">
        <f t="shared" si="18"/>
        <v>0</v>
      </c>
      <c r="G45" s="46">
        <f t="shared" si="18"/>
        <v>0</v>
      </c>
      <c r="H45" s="46">
        <f t="shared" si="18"/>
        <v>0</v>
      </c>
      <c r="I45" s="47">
        <f t="shared" si="13"/>
        <v>0</v>
      </c>
    </row>
    <row r="46" spans="1:9" ht="16.95" customHeight="1" x14ac:dyDescent="0.3">
      <c r="A46" s="13"/>
      <c r="B46" s="7"/>
      <c r="C46" s="23"/>
      <c r="D46" s="23"/>
      <c r="E46" s="23"/>
      <c r="F46" s="23"/>
      <c r="G46" s="23"/>
      <c r="H46" s="23"/>
      <c r="I46" s="47">
        <f t="shared" si="0"/>
        <v>0</v>
      </c>
    </row>
    <row r="47" spans="1:9" ht="16.95" customHeight="1" x14ac:dyDescent="0.3">
      <c r="A47" s="13"/>
      <c r="B47" s="12"/>
      <c r="C47" s="25"/>
      <c r="D47" s="25"/>
      <c r="E47" s="25"/>
      <c r="F47" s="25"/>
      <c r="G47" s="25"/>
      <c r="H47" s="25"/>
      <c r="I47" s="47">
        <f t="shared" si="0"/>
        <v>0</v>
      </c>
    </row>
    <row r="48" spans="1:9" ht="16.95" customHeight="1" x14ac:dyDescent="0.25">
      <c r="A48" s="55"/>
      <c r="B48" s="56" t="s">
        <v>45</v>
      </c>
      <c r="C48" s="54">
        <f t="shared" ref="C48:H48" si="19">+C6+C10+C13+C16+C19+C23+C25+C29+C33+C37+C41+C45</f>
        <v>10788.13</v>
      </c>
      <c r="D48" s="54">
        <f t="shared" si="19"/>
        <v>7731</v>
      </c>
      <c r="E48" s="54">
        <f t="shared" si="19"/>
        <v>1750</v>
      </c>
      <c r="F48" s="54">
        <f t="shared" si="19"/>
        <v>47.33</v>
      </c>
      <c r="G48" s="54">
        <f t="shared" si="19"/>
        <v>1259.8000000000002</v>
      </c>
      <c r="H48" s="54">
        <f t="shared" si="19"/>
        <v>0</v>
      </c>
      <c r="I48" s="54">
        <f>+I6+I10+I13+I16+I19+I23+I25</f>
        <v>0</v>
      </c>
    </row>
    <row r="49" spans="1:9" ht="16.95" customHeight="1" x14ac:dyDescent="0.3">
      <c r="A49" s="13"/>
      <c r="B49" s="12"/>
      <c r="C49" s="21"/>
      <c r="D49" s="21"/>
      <c r="E49" s="21"/>
      <c r="F49" s="21"/>
      <c r="G49" s="21"/>
      <c r="H49" s="21"/>
      <c r="I49" s="27"/>
    </row>
  </sheetData>
  <pageMargins left="0.7" right="0.7" top="0.75" bottom="0.75" header="0.3" footer="0.3"/>
  <pageSetup paperSize="9" scale="6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B3F6-9986-4479-BB46-B58A9511B992}">
  <sheetPr>
    <pageSetUpPr fitToPage="1"/>
  </sheetPr>
  <dimension ref="A1:P30"/>
  <sheetViews>
    <sheetView topLeftCell="A8" workbookViewId="0">
      <selection activeCell="O25" sqref="O25"/>
    </sheetView>
  </sheetViews>
  <sheetFormatPr defaultColWidth="8.77734375" defaultRowHeight="14.4" x14ac:dyDescent="0.3"/>
  <cols>
    <col min="1" max="1" width="29" customWidth="1"/>
    <col min="3" max="3" width="12.109375" customWidth="1"/>
    <col min="4" max="4" width="11.109375" customWidth="1"/>
    <col min="5" max="9" width="10.44140625" bestFit="1" customWidth="1"/>
    <col min="10" max="10" width="11.109375" customWidth="1"/>
    <col min="11" max="11" width="11" customWidth="1"/>
    <col min="12" max="12" width="10.109375" customWidth="1"/>
    <col min="13" max="13" width="11" customWidth="1"/>
    <col min="14" max="15" width="10.6640625" customWidth="1"/>
    <col min="16" max="16" width="10.109375" customWidth="1"/>
    <col min="17" max="17" width="10.44140625" customWidth="1"/>
  </cols>
  <sheetData>
    <row r="1" spans="1:15" x14ac:dyDescent="0.3">
      <c r="A1" s="19" t="s">
        <v>63</v>
      </c>
      <c r="B1" s="19"/>
      <c r="C1" s="19" t="s">
        <v>69</v>
      </c>
      <c r="F1" s="19" t="s">
        <v>98</v>
      </c>
    </row>
    <row r="3" spans="1:15" x14ac:dyDescent="0.3">
      <c r="C3" s="1">
        <v>45016</v>
      </c>
      <c r="D3" s="1">
        <v>45046</v>
      </c>
      <c r="E3" s="1">
        <v>45077</v>
      </c>
      <c r="F3" s="1">
        <v>45107</v>
      </c>
      <c r="G3" s="1">
        <v>45138</v>
      </c>
      <c r="H3" s="1">
        <v>45169</v>
      </c>
      <c r="I3" s="1">
        <v>45199</v>
      </c>
      <c r="J3" s="1">
        <v>45230</v>
      </c>
      <c r="K3" s="1">
        <v>45260</v>
      </c>
      <c r="L3" s="1">
        <v>45291</v>
      </c>
      <c r="M3" s="1">
        <v>45322</v>
      </c>
      <c r="N3" s="1">
        <v>45350</v>
      </c>
      <c r="O3" s="1">
        <v>45382</v>
      </c>
    </row>
    <row r="4" spans="1:15" x14ac:dyDescent="0.3">
      <c r="A4" t="s">
        <v>50</v>
      </c>
      <c r="C4" s="15">
        <v>5275.66</v>
      </c>
      <c r="D4" s="15">
        <v>7821.2</v>
      </c>
      <c r="E4" s="15">
        <v>7643.83</v>
      </c>
      <c r="F4" s="15">
        <v>6866.08</v>
      </c>
      <c r="G4" s="15">
        <v>4619.24</v>
      </c>
      <c r="H4" s="15">
        <v>4149.34</v>
      </c>
      <c r="I4" s="15">
        <v>7236.92</v>
      </c>
      <c r="J4" s="15">
        <v>6359.04</v>
      </c>
      <c r="K4" s="15"/>
      <c r="L4" s="15"/>
      <c r="M4" s="15"/>
      <c r="N4" s="15"/>
      <c r="O4" s="15"/>
    </row>
    <row r="5" spans="1:15" x14ac:dyDescent="0.3">
      <c r="A5" t="s">
        <v>51</v>
      </c>
      <c r="C5" s="15">
        <v>8446.0400000000009</v>
      </c>
      <c r="D5" s="15">
        <v>8451.39</v>
      </c>
      <c r="E5" s="15">
        <v>8994.41</v>
      </c>
      <c r="F5" s="15">
        <v>9000.0400000000009</v>
      </c>
      <c r="G5" s="15">
        <v>9506.2800000000007</v>
      </c>
      <c r="H5" s="15">
        <v>9513.31</v>
      </c>
      <c r="I5" s="15">
        <v>10243.780000000001</v>
      </c>
      <c r="J5" s="15">
        <v>10253.17</v>
      </c>
      <c r="K5" s="15"/>
      <c r="L5" s="15"/>
      <c r="M5" s="15"/>
      <c r="N5" s="15"/>
      <c r="O5" s="15"/>
    </row>
    <row r="6" spans="1:15" x14ac:dyDescent="0.3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3">
      <c r="A7" s="48" t="s">
        <v>68</v>
      </c>
      <c r="B7" s="48"/>
      <c r="C7" s="49">
        <f>SUM(C4:C6)</f>
        <v>13721.7</v>
      </c>
      <c r="D7" s="49">
        <f>SUM(D4:D6)</f>
        <v>16272.59</v>
      </c>
      <c r="E7" s="49">
        <f>SUM(E4:E6)</f>
        <v>16638.239999999998</v>
      </c>
      <c r="F7" s="49">
        <f>SUM(F4:F6)</f>
        <v>15866.12</v>
      </c>
      <c r="G7" s="49">
        <f>SUM(G4:G6)</f>
        <v>14125.52</v>
      </c>
      <c r="H7" s="49">
        <f t="shared" ref="H7:O7" si="0">SUM(H4:H6)</f>
        <v>13662.65</v>
      </c>
      <c r="I7" s="49">
        <f t="shared" si="0"/>
        <v>17480.7</v>
      </c>
      <c r="J7" s="49">
        <f t="shared" si="0"/>
        <v>16612.21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</row>
    <row r="8" spans="1:15" x14ac:dyDescent="0.3">
      <c r="A8" t="s">
        <v>71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3"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5"/>
      <c r="N9" s="15"/>
      <c r="O9" s="15"/>
    </row>
    <row r="10" spans="1:15" x14ac:dyDescent="0.3"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5"/>
    </row>
    <row r="11" spans="1:15" x14ac:dyDescent="0.3">
      <c r="A11" s="48" t="s">
        <v>72</v>
      </c>
      <c r="B11" s="48"/>
      <c r="C11" s="49">
        <f t="shared" ref="C11:O11" si="1">SUM(C7:C10)</f>
        <v>13721.7</v>
      </c>
      <c r="D11" s="49">
        <f t="shared" si="1"/>
        <v>16272.59</v>
      </c>
      <c r="E11" s="49">
        <f t="shared" si="1"/>
        <v>16638.239999999998</v>
      </c>
      <c r="F11" s="49">
        <f t="shared" si="1"/>
        <v>15866.12</v>
      </c>
      <c r="G11" s="49">
        <f t="shared" si="1"/>
        <v>14125.52</v>
      </c>
      <c r="H11" s="49">
        <f t="shared" si="1"/>
        <v>13662.65</v>
      </c>
      <c r="I11" s="49">
        <f t="shared" si="1"/>
        <v>17480.7</v>
      </c>
      <c r="J11" s="49">
        <f t="shared" si="1"/>
        <v>16612.21</v>
      </c>
      <c r="K11" s="49">
        <f t="shared" si="1"/>
        <v>0</v>
      </c>
      <c r="L11" s="49">
        <f t="shared" si="1"/>
        <v>0</v>
      </c>
      <c r="M11" s="49">
        <f t="shared" si="1"/>
        <v>0</v>
      </c>
      <c r="N11" s="49">
        <f t="shared" si="1"/>
        <v>0</v>
      </c>
      <c r="O11" s="49">
        <f t="shared" si="1"/>
        <v>0</v>
      </c>
    </row>
    <row r="12" spans="1:15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3">
      <c r="A13" t="s">
        <v>66</v>
      </c>
      <c r="C13" s="15"/>
      <c r="D13" s="15">
        <v>13721.7</v>
      </c>
      <c r="E13" s="15">
        <f t="shared" ref="E13:O13" si="2">+D18</f>
        <v>16272.59</v>
      </c>
      <c r="F13" s="15">
        <f t="shared" si="2"/>
        <v>16638.240000000002</v>
      </c>
      <c r="G13" s="15">
        <f t="shared" si="2"/>
        <v>15866.120000000003</v>
      </c>
      <c r="H13" s="15">
        <f t="shared" si="2"/>
        <v>14125.520000000002</v>
      </c>
      <c r="I13" s="15">
        <f t="shared" si="2"/>
        <v>13662.650000000003</v>
      </c>
      <c r="J13" s="15">
        <f t="shared" si="2"/>
        <v>17480.700000000004</v>
      </c>
      <c r="K13" s="15">
        <f t="shared" si="2"/>
        <v>16612.210000000003</v>
      </c>
      <c r="L13" s="15">
        <f t="shared" si="2"/>
        <v>16612.210000000003</v>
      </c>
      <c r="M13" s="15">
        <f t="shared" si="2"/>
        <v>16612.210000000003</v>
      </c>
      <c r="N13" s="15">
        <f t="shared" si="2"/>
        <v>16612.210000000003</v>
      </c>
      <c r="O13" s="15">
        <f t="shared" si="2"/>
        <v>16612.210000000003</v>
      </c>
    </row>
    <row r="14" spans="1:15" x14ac:dyDescent="0.3">
      <c r="C14" s="15"/>
    </row>
    <row r="15" spans="1:15" x14ac:dyDescent="0.3">
      <c r="A15" t="s">
        <v>52</v>
      </c>
      <c r="C15" s="15"/>
      <c r="D15" s="15">
        <f>+Receipts!C6</f>
        <v>3870.85</v>
      </c>
      <c r="E15" s="15">
        <f>+Receipts!C10</f>
        <v>1543.02</v>
      </c>
      <c r="F15" s="15">
        <f>+Receipts!C13</f>
        <v>5.63</v>
      </c>
      <c r="G15" s="15">
        <f>+Receipts!C16</f>
        <v>506.24</v>
      </c>
      <c r="H15" s="15">
        <f>+Receipts!C19</f>
        <v>257.02999999999997</v>
      </c>
      <c r="I15" s="15">
        <f>+Receipts!C23</f>
        <v>4595.97</v>
      </c>
      <c r="J15" s="15">
        <f>+Receipts!C25</f>
        <v>9.39</v>
      </c>
      <c r="K15" s="15">
        <f>+Receipts!C29</f>
        <v>0</v>
      </c>
      <c r="L15" s="15">
        <f>+Receipts!C33</f>
        <v>0</v>
      </c>
      <c r="M15" s="15">
        <f>+Receipts!C37</f>
        <v>0</v>
      </c>
      <c r="N15" s="15">
        <f>+Receipts!C41</f>
        <v>0</v>
      </c>
      <c r="O15" s="15">
        <f>+Receipts!C45</f>
        <v>0</v>
      </c>
    </row>
    <row r="16" spans="1:15" x14ac:dyDescent="0.3">
      <c r="A16" t="s">
        <v>96</v>
      </c>
      <c r="C16" s="15"/>
      <c r="D16" s="15">
        <f>-Payments!E11</f>
        <v>-1319.96</v>
      </c>
      <c r="E16" s="15">
        <f>-Payments!E22</f>
        <v>-1177.3700000000001</v>
      </c>
      <c r="F16" s="15">
        <f>-Payments!E29</f>
        <v>-777.75</v>
      </c>
      <c r="G16" s="15">
        <f>-Payments!E39</f>
        <v>-2246.84</v>
      </c>
      <c r="H16" s="15">
        <f>-Payments!E43</f>
        <v>-719.9</v>
      </c>
      <c r="I16" s="15">
        <f>-Payments!E49</f>
        <v>-777.92</v>
      </c>
      <c r="J16" s="15">
        <v>-877.88</v>
      </c>
      <c r="K16" s="15">
        <f>+Payments!E61</f>
        <v>0</v>
      </c>
      <c r="L16" s="15">
        <f>+Payments!E67</f>
        <v>0</v>
      </c>
      <c r="M16" s="15">
        <f>+Payments!E73</f>
        <v>0</v>
      </c>
      <c r="N16" s="15">
        <f>+Payments!E79</f>
        <v>0</v>
      </c>
      <c r="O16" s="15">
        <f>+Payments!E85</f>
        <v>0</v>
      </c>
    </row>
    <row r="17" spans="1:16" x14ac:dyDescent="0.3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x14ac:dyDescent="0.3">
      <c r="A18" s="48" t="s">
        <v>67</v>
      </c>
      <c r="B18" s="48"/>
      <c r="C18" s="49"/>
      <c r="D18" s="49">
        <f>SUM(D13:D16)</f>
        <v>16272.59</v>
      </c>
      <c r="E18" s="49">
        <f t="shared" ref="E18:O18" si="3">SUM(E13:E16)</f>
        <v>16638.240000000002</v>
      </c>
      <c r="F18" s="49">
        <f t="shared" si="3"/>
        <v>15866.120000000003</v>
      </c>
      <c r="G18" s="49">
        <f t="shared" si="3"/>
        <v>14125.520000000002</v>
      </c>
      <c r="H18" s="49">
        <f t="shared" si="3"/>
        <v>13662.650000000003</v>
      </c>
      <c r="I18" s="49">
        <f t="shared" si="3"/>
        <v>17480.700000000004</v>
      </c>
      <c r="J18" s="49">
        <f t="shared" si="3"/>
        <v>16612.210000000003</v>
      </c>
      <c r="K18" s="49">
        <f t="shared" si="3"/>
        <v>16612.210000000003</v>
      </c>
      <c r="L18" s="49">
        <f t="shared" si="3"/>
        <v>16612.210000000003</v>
      </c>
      <c r="M18" s="49">
        <f t="shared" si="3"/>
        <v>16612.210000000003</v>
      </c>
      <c r="N18" s="49">
        <f t="shared" si="3"/>
        <v>16612.210000000003</v>
      </c>
      <c r="O18" s="49">
        <f t="shared" si="3"/>
        <v>16612.210000000003</v>
      </c>
    </row>
    <row r="20" spans="1:16" ht="15" thickBot="1" x14ac:dyDescent="0.35"/>
    <row r="21" spans="1:16" x14ac:dyDescent="0.3">
      <c r="A21" s="28" t="s">
        <v>73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 t="s">
        <v>75</v>
      </c>
    </row>
    <row r="22" spans="1:16" x14ac:dyDescent="0.3">
      <c r="A22" s="31" t="s">
        <v>76</v>
      </c>
      <c r="D22" s="15">
        <v>3870</v>
      </c>
      <c r="E22" s="15">
        <v>1500</v>
      </c>
      <c r="F22" s="15">
        <v>5</v>
      </c>
      <c r="G22" s="15">
        <v>505</v>
      </c>
      <c r="H22" s="15">
        <v>250</v>
      </c>
      <c r="I22" s="15">
        <v>3870</v>
      </c>
      <c r="J22" s="15">
        <v>5</v>
      </c>
      <c r="K22" s="15">
        <v>5</v>
      </c>
      <c r="L22" s="15">
        <v>5</v>
      </c>
      <c r="M22" s="15">
        <v>5</v>
      </c>
      <c r="N22" s="15">
        <v>5</v>
      </c>
      <c r="O22" s="15">
        <v>5</v>
      </c>
      <c r="P22" s="32">
        <f>SUM(D22:O22)</f>
        <v>10030</v>
      </c>
    </row>
    <row r="23" spans="1:16" x14ac:dyDescent="0.3">
      <c r="A23" s="31" t="s">
        <v>77</v>
      </c>
      <c r="D23" s="15">
        <f>+D15</f>
        <v>3870.85</v>
      </c>
      <c r="E23" s="15">
        <f t="shared" ref="E23:O23" si="4">+E15</f>
        <v>1543.02</v>
      </c>
      <c r="F23" s="15">
        <f t="shared" si="4"/>
        <v>5.63</v>
      </c>
      <c r="G23" s="15">
        <f t="shared" si="4"/>
        <v>506.24</v>
      </c>
      <c r="H23" s="15">
        <f t="shared" si="4"/>
        <v>257.02999999999997</v>
      </c>
      <c r="I23" s="15">
        <f t="shared" si="4"/>
        <v>4595.97</v>
      </c>
      <c r="J23" s="15">
        <f t="shared" si="4"/>
        <v>9.39</v>
      </c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32">
        <f t="shared" ref="P23:P29" si="5">SUM(D23:O23)</f>
        <v>10788.13</v>
      </c>
    </row>
    <row r="24" spans="1:16" x14ac:dyDescent="0.3">
      <c r="A24" s="31" t="s">
        <v>78</v>
      </c>
      <c r="D24" s="15">
        <f>+D23-D22</f>
        <v>0.84999999999990905</v>
      </c>
      <c r="E24" s="15">
        <f t="shared" ref="E24:P24" si="6">+E23-E22</f>
        <v>43.019999999999982</v>
      </c>
      <c r="F24" s="15">
        <f t="shared" si="6"/>
        <v>0.62999999999999989</v>
      </c>
      <c r="G24" s="15">
        <f t="shared" si="6"/>
        <v>1.2400000000000091</v>
      </c>
      <c r="H24" s="15">
        <f t="shared" ref="H24" si="7">+H23-H22</f>
        <v>7.0299999999999727</v>
      </c>
      <c r="I24" s="15">
        <f t="shared" ref="I24" si="8">+I23-I22</f>
        <v>725.97000000000025</v>
      </c>
      <c r="J24" s="15">
        <f t="shared" ref="J24" si="9">+J23-J22</f>
        <v>4.3900000000000006</v>
      </c>
      <c r="K24" s="15">
        <f t="shared" ref="K24" si="10">+K23-K22</f>
        <v>-5</v>
      </c>
      <c r="L24" s="15">
        <f t="shared" ref="L24" si="11">+L23-L22</f>
        <v>-5</v>
      </c>
      <c r="M24" s="15">
        <f t="shared" ref="M24" si="12">+M23-M22</f>
        <v>-5</v>
      </c>
      <c r="N24" s="15">
        <f t="shared" ref="N24" si="13">+N23-N22</f>
        <v>-5</v>
      </c>
      <c r="O24" s="15">
        <f t="shared" ref="O24" si="14">+O23-O22</f>
        <v>-5</v>
      </c>
      <c r="P24" s="32">
        <f t="shared" si="6"/>
        <v>758.1299999999992</v>
      </c>
    </row>
    <row r="25" spans="1:16" x14ac:dyDescent="0.3">
      <c r="A25" s="31" t="s">
        <v>79</v>
      </c>
      <c r="D25" s="15"/>
      <c r="E25" s="15"/>
      <c r="F25" s="15"/>
      <c r="G25" s="18">
        <f>+D24+E24+F24+G24</f>
        <v>45.739999999999903</v>
      </c>
      <c r="H25" s="18">
        <f>+G25+H24</f>
        <v>52.769999999999875</v>
      </c>
      <c r="I25" s="18">
        <f>+H25+I24</f>
        <v>778.74000000000012</v>
      </c>
      <c r="J25" s="18">
        <f>+I25+J24</f>
        <v>783.13000000000011</v>
      </c>
      <c r="K25" s="18"/>
      <c r="L25" s="18"/>
      <c r="M25" s="18"/>
      <c r="N25" s="18"/>
      <c r="O25" s="18"/>
      <c r="P25" s="32"/>
    </row>
    <row r="26" spans="1:16" x14ac:dyDescent="0.3">
      <c r="A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2"/>
    </row>
    <row r="27" spans="1:16" x14ac:dyDescent="0.3">
      <c r="A27" s="31" t="s">
        <v>74</v>
      </c>
      <c r="D27" s="15">
        <v>900</v>
      </c>
      <c r="E27" s="15">
        <v>900</v>
      </c>
      <c r="F27" s="15">
        <v>900</v>
      </c>
      <c r="G27" s="15">
        <v>900</v>
      </c>
      <c r="H27" s="15">
        <v>900</v>
      </c>
      <c r="I27" s="15">
        <v>900</v>
      </c>
      <c r="J27" s="15">
        <v>900</v>
      </c>
      <c r="K27" s="15">
        <v>900</v>
      </c>
      <c r="L27" s="15">
        <v>900</v>
      </c>
      <c r="M27" s="15">
        <v>900</v>
      </c>
      <c r="N27" s="15">
        <v>900</v>
      </c>
      <c r="O27" s="15">
        <v>900</v>
      </c>
      <c r="P27" s="32">
        <f t="shared" si="5"/>
        <v>10800</v>
      </c>
    </row>
    <row r="28" spans="1:16" x14ac:dyDescent="0.3">
      <c r="A28" s="31" t="s">
        <v>97</v>
      </c>
      <c r="D28" s="15">
        <f>-D16-Payments!F11</f>
        <v>1307.3800000000001</v>
      </c>
      <c r="E28" s="15">
        <f>-E16-Payments!F22</f>
        <v>1154.1100000000001</v>
      </c>
      <c r="F28" s="15">
        <f>-F16-Payments!F29</f>
        <v>716.83</v>
      </c>
      <c r="G28" s="15">
        <f>-G16-Payments!F39</f>
        <v>2031.3500000000001</v>
      </c>
      <c r="H28" s="15">
        <f>-H16-Payments!F43</f>
        <v>704.9</v>
      </c>
      <c r="I28" s="15">
        <f>-I16-Payments!F49</f>
        <v>741.18</v>
      </c>
      <c r="J28" s="15">
        <f t="shared" ref="J28:O28" si="15">-J16</f>
        <v>877.88</v>
      </c>
      <c r="K28" s="15">
        <f t="shared" si="15"/>
        <v>0</v>
      </c>
      <c r="L28" s="15">
        <f t="shared" si="15"/>
        <v>0</v>
      </c>
      <c r="M28" s="15">
        <f t="shared" si="15"/>
        <v>0</v>
      </c>
      <c r="N28" s="15">
        <f t="shared" si="15"/>
        <v>0</v>
      </c>
      <c r="O28" s="15">
        <f t="shared" si="15"/>
        <v>0</v>
      </c>
      <c r="P28" s="32">
        <f t="shared" si="5"/>
        <v>7533.63</v>
      </c>
    </row>
    <row r="29" spans="1:16" x14ac:dyDescent="0.3">
      <c r="A29" s="31" t="s">
        <v>78</v>
      </c>
      <c r="D29" s="15">
        <f>+D27-D28</f>
        <v>-407.38000000000011</v>
      </c>
      <c r="E29" s="15">
        <f t="shared" ref="E29:G29" si="16">+E27-E28</f>
        <v>-254.11000000000013</v>
      </c>
      <c r="F29" s="15">
        <f t="shared" si="16"/>
        <v>183.16999999999996</v>
      </c>
      <c r="G29" s="15">
        <f t="shared" si="16"/>
        <v>-1131.3500000000001</v>
      </c>
      <c r="H29" s="15">
        <f t="shared" ref="H29" si="17">+H27-H28</f>
        <v>195.10000000000002</v>
      </c>
      <c r="I29" s="15">
        <f t="shared" ref="I29" si="18">+I27-I28</f>
        <v>158.82000000000005</v>
      </c>
      <c r="J29" s="15">
        <f t="shared" ref="J29" si="19">+J27-J28</f>
        <v>22.120000000000005</v>
      </c>
      <c r="K29" s="15">
        <f t="shared" ref="K29" si="20">+K27-K28</f>
        <v>900</v>
      </c>
      <c r="L29" s="15">
        <f t="shared" ref="L29" si="21">+L27-L28</f>
        <v>900</v>
      </c>
      <c r="M29" s="15">
        <f t="shared" ref="M29" si="22">+M27-M28</f>
        <v>900</v>
      </c>
      <c r="N29" s="15">
        <f t="shared" ref="N29" si="23">+N27-N28</f>
        <v>900</v>
      </c>
      <c r="O29" s="15">
        <f t="shared" ref="O29" si="24">+O27-O28</f>
        <v>900</v>
      </c>
      <c r="P29" s="32">
        <f t="shared" si="5"/>
        <v>3266.3699999999994</v>
      </c>
    </row>
    <row r="30" spans="1:16" ht="15" thickBot="1" x14ac:dyDescent="0.35">
      <c r="A30" s="33" t="s">
        <v>79</v>
      </c>
      <c r="B30" s="34"/>
      <c r="C30" s="34"/>
      <c r="D30" s="34"/>
      <c r="E30" s="34"/>
      <c r="F30" s="34"/>
      <c r="G30" s="36">
        <f>+D29+E29+F29+G29</f>
        <v>-1609.6700000000005</v>
      </c>
      <c r="H30" s="36">
        <f>+G30+H29</f>
        <v>-1414.5700000000006</v>
      </c>
      <c r="I30" s="36">
        <f>+H30+I29</f>
        <v>-1255.7500000000005</v>
      </c>
      <c r="J30" s="36">
        <f>+I30+J29</f>
        <v>-1233.6300000000006</v>
      </c>
      <c r="K30" s="34"/>
      <c r="L30" s="34"/>
      <c r="M30" s="34"/>
      <c r="N30" s="34"/>
      <c r="O30" s="34"/>
      <c r="P30" s="35"/>
    </row>
  </sheetData>
  <pageMargins left="0.7" right="0.7" top="0.75" bottom="0.75" header="0.3" footer="0.3"/>
  <pageSetup paperSize="9" scale="6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55DF-E60E-4D7D-AD5D-337474F2834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Payments</vt:lpstr>
      <vt:lpstr>Receipts</vt:lpstr>
      <vt:lpstr>Recon</vt:lpstr>
      <vt:lpstr>Sheet1</vt:lpstr>
      <vt:lpstr>Payments!Print_Area</vt:lpstr>
      <vt:lpstr>Receipts!Print_Area</vt:lpstr>
      <vt:lpstr>Recon!Print_Area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cathycampos</dc:creator>
  <cp:lastModifiedBy>Cathy Campos</cp:lastModifiedBy>
  <cp:lastPrinted>2023-10-10T15:48:07Z</cp:lastPrinted>
  <dcterms:created xsi:type="dcterms:W3CDTF">2023-04-24T10:43:40Z</dcterms:created>
  <dcterms:modified xsi:type="dcterms:W3CDTF">2023-11-10T12:09:25Z</dcterms:modified>
</cp:coreProperties>
</file>